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im\Documents\Lytchett PC\Finance Comm\FinCommMinutes\"/>
    </mc:Choice>
  </mc:AlternateContent>
  <bookViews>
    <workbookView xWindow="0" yWindow="0" windowWidth="20490" windowHeight="9315" activeTab="1"/>
  </bookViews>
  <sheets>
    <sheet name="FA Schedule 31 Mar 2016" sheetId="1" r:id="rId1"/>
    <sheet name="Extract" sheetId="2" r:id="rId2"/>
  </sheets>
  <definedNames>
    <definedName name="_xlnm.Print_Area" localSheetId="1">Extract!$A$1:$H$37</definedName>
  </definedNames>
  <calcPr calcId="152511"/>
</workbook>
</file>

<file path=xl/calcChain.xml><?xml version="1.0" encoding="utf-8"?>
<calcChain xmlns="http://schemas.openxmlformats.org/spreadsheetml/2006/main">
  <c r="D15" i="2" l="1"/>
  <c r="F15" i="2"/>
  <c r="H15" i="2"/>
  <c r="D16" i="2"/>
  <c r="F16" i="2"/>
  <c r="H16" i="2"/>
  <c r="D17" i="2"/>
  <c r="F17" i="2"/>
  <c r="H17" i="2"/>
  <c r="D18" i="2"/>
  <c r="F18" i="2"/>
  <c r="H18" i="2"/>
  <c r="D19" i="2"/>
  <c r="F19" i="2"/>
  <c r="H19" i="2"/>
  <c r="D20" i="2"/>
  <c r="F20" i="2"/>
  <c r="H20" i="2"/>
  <c r="D21" i="2"/>
  <c r="F21" i="2"/>
  <c r="H21" i="2"/>
  <c r="D22" i="2"/>
  <c r="F22" i="2"/>
  <c r="H22" i="2"/>
  <c r="F23" i="2"/>
  <c r="H23" i="2"/>
  <c r="D24" i="2"/>
  <c r="D25" i="2"/>
  <c r="D26" i="2"/>
  <c r="D27" i="2"/>
  <c r="D28" i="2"/>
  <c r="H29" i="2"/>
  <c r="D30" i="2"/>
  <c r="H30" i="2"/>
  <c r="D31" i="2"/>
  <c r="D32" i="2"/>
  <c r="D33" i="2"/>
  <c r="F33" i="2"/>
  <c r="H14" i="2"/>
  <c r="F14" i="2"/>
  <c r="D14" i="2"/>
  <c r="H6" i="2"/>
  <c r="D7" i="2"/>
  <c r="C15" i="2"/>
  <c r="C16" i="2"/>
  <c r="C17" i="2"/>
  <c r="C18" i="2"/>
  <c r="C19" i="2"/>
  <c r="C20" i="2"/>
  <c r="C21" i="2"/>
  <c r="C22" i="2"/>
  <c r="C23" i="2"/>
  <c r="C24" i="2"/>
  <c r="C25" i="2"/>
  <c r="C26" i="2"/>
  <c r="C27" i="2"/>
  <c r="C28" i="2"/>
  <c r="C29" i="2"/>
  <c r="C30" i="2"/>
  <c r="C31" i="2"/>
  <c r="C32" i="2"/>
  <c r="C33" i="2"/>
  <c r="C14" i="2"/>
  <c r="C6" i="2"/>
  <c r="F6" i="2" s="1"/>
  <c r="C7" i="2"/>
  <c r="H7" i="2" s="1"/>
  <c r="C8" i="2"/>
  <c r="H8" i="2" s="1"/>
  <c r="C9" i="2"/>
  <c r="D9" i="2" s="1"/>
  <c r="C10" i="2"/>
  <c r="F10" i="2" s="1"/>
  <c r="C11" i="2"/>
  <c r="H11" i="2" s="1"/>
  <c r="C12" i="2"/>
  <c r="F12" i="2" s="1"/>
  <c r="C5" i="2"/>
  <c r="H5" i="2" s="1"/>
  <c r="P29" i="1"/>
  <c r="F30" i="2" s="1"/>
  <c r="N29" i="1"/>
  <c r="N28" i="1"/>
  <c r="D29" i="2" s="1"/>
  <c r="L29" i="1"/>
  <c r="L28" i="1"/>
  <c r="K29" i="1"/>
  <c r="J29" i="1"/>
  <c r="E35" i="2"/>
  <c r="G35" i="2"/>
  <c r="A1" i="2"/>
  <c r="D11" i="2" l="1"/>
  <c r="F5" i="2"/>
  <c r="F9" i="2"/>
  <c r="H10" i="2"/>
  <c r="D8" i="2"/>
  <c r="D5" i="2"/>
  <c r="H9" i="2"/>
  <c r="F8" i="2"/>
  <c r="H12" i="2"/>
  <c r="F11" i="2"/>
  <c r="D10" i="2"/>
  <c r="F7" i="2"/>
  <c r="D6" i="2"/>
  <c r="D12" i="2"/>
  <c r="C35" i="2"/>
  <c r="R32" i="1"/>
  <c r="H33" i="2" s="1"/>
  <c r="Q34" i="1" l="1"/>
  <c r="R31" i="1"/>
  <c r="H32" i="2" s="1"/>
  <c r="R30" i="1"/>
  <c r="H31" i="2" s="1"/>
  <c r="R27" i="1"/>
  <c r="H28" i="2" s="1"/>
  <c r="R26" i="1"/>
  <c r="H27" i="2" s="1"/>
  <c r="R25" i="1"/>
  <c r="H26" i="2" s="1"/>
  <c r="R24" i="1"/>
  <c r="H25" i="2" s="1"/>
  <c r="R23" i="1"/>
  <c r="H24" i="2" s="1"/>
  <c r="H35" i="2" s="1"/>
  <c r="R34" i="1" l="1"/>
  <c r="O34" i="1"/>
  <c r="P23" i="1" l="1"/>
  <c r="F24" i="2" s="1"/>
  <c r="P31" i="1"/>
  <c r="F32" i="2" s="1"/>
  <c r="P30" i="1"/>
  <c r="F31" i="2" s="1"/>
  <c r="P28" i="1"/>
  <c r="F29" i="2" s="1"/>
  <c r="P27" i="1"/>
  <c r="F28" i="2" s="1"/>
  <c r="P26" i="1"/>
  <c r="F27" i="2" s="1"/>
  <c r="P25" i="1"/>
  <c r="F26" i="2" s="1"/>
  <c r="P24" i="1"/>
  <c r="F25" i="2" s="1"/>
  <c r="M34" i="1"/>
  <c r="L34" i="1"/>
  <c r="K30" i="1"/>
  <c r="K28" i="1"/>
  <c r="J28" i="1"/>
  <c r="I27" i="1"/>
  <c r="H27" i="1"/>
  <c r="K27" i="1" s="1"/>
  <c r="C27" i="1"/>
  <c r="C34" i="1" s="1"/>
  <c r="I26" i="1"/>
  <c r="H26" i="1"/>
  <c r="K26" i="1" s="1"/>
  <c r="I25" i="1"/>
  <c r="H25" i="1"/>
  <c r="K25" i="1" s="1"/>
  <c r="D25" i="1"/>
  <c r="I24" i="1"/>
  <c r="H24" i="1"/>
  <c r="J24" i="1" s="1"/>
  <c r="D24" i="1"/>
  <c r="E23" i="1"/>
  <c r="I23" i="1" s="1"/>
  <c r="D23" i="1"/>
  <c r="I22" i="1"/>
  <c r="H22" i="1"/>
  <c r="J22" i="1" s="1"/>
  <c r="D22" i="1"/>
  <c r="I21" i="1"/>
  <c r="H21" i="1"/>
  <c r="D21" i="1"/>
  <c r="I20" i="1"/>
  <c r="H20" i="1"/>
  <c r="J20" i="1" s="1"/>
  <c r="D20" i="1"/>
  <c r="H19" i="1"/>
  <c r="D19" i="1"/>
  <c r="H18" i="1"/>
  <c r="J18" i="1" s="1"/>
  <c r="D18" i="1"/>
  <c r="H17" i="1"/>
  <c r="J17" i="1" s="1"/>
  <c r="D17" i="1"/>
  <c r="H16" i="1"/>
  <c r="J16" i="1" s="1"/>
  <c r="D16" i="1"/>
  <c r="H15" i="1"/>
  <c r="J15" i="1" s="1"/>
  <c r="D15" i="1"/>
  <c r="H14" i="1"/>
  <c r="D14" i="1"/>
  <c r="H13" i="1"/>
  <c r="D13" i="1"/>
  <c r="I11" i="1"/>
  <c r="H11" i="1"/>
  <c r="J11" i="1" s="1"/>
  <c r="D11" i="1"/>
  <c r="I10" i="1"/>
  <c r="H10" i="1"/>
  <c r="J10" i="1" s="1"/>
  <c r="D10" i="1"/>
  <c r="I9" i="1"/>
  <c r="H9" i="1"/>
  <c r="J9" i="1" s="1"/>
  <c r="D9" i="1"/>
  <c r="I8" i="1"/>
  <c r="H8" i="1"/>
  <c r="K8" i="1" s="1"/>
  <c r="N8" i="1" s="1"/>
  <c r="D8" i="1"/>
  <c r="I7" i="1"/>
  <c r="H7" i="1"/>
  <c r="J7" i="1" s="1"/>
  <c r="D7" i="1"/>
  <c r="I6" i="1"/>
  <c r="H6" i="1"/>
  <c r="J6" i="1" s="1"/>
  <c r="D6" i="1"/>
  <c r="I5" i="1"/>
  <c r="H5" i="1"/>
  <c r="J5" i="1" s="1"/>
  <c r="D5" i="1"/>
  <c r="I4" i="1"/>
  <c r="H4" i="1"/>
  <c r="K4" i="1" s="1"/>
  <c r="N4" i="1" s="1"/>
  <c r="D4" i="1"/>
  <c r="F35" i="2" l="1"/>
  <c r="K20" i="1"/>
  <c r="K10" i="1"/>
  <c r="N10" i="1" s="1"/>
  <c r="K22" i="1"/>
  <c r="N22" i="1" s="1"/>
  <c r="D23" i="2" s="1"/>
  <c r="D35" i="2" s="1"/>
  <c r="K6" i="1"/>
  <c r="N6" i="1" s="1"/>
  <c r="K7" i="1"/>
  <c r="N7" i="1" s="1"/>
  <c r="J8" i="1"/>
  <c r="K9" i="1"/>
  <c r="N9" i="1" s="1"/>
  <c r="K24" i="1"/>
  <c r="J25" i="1"/>
  <c r="J4" i="1"/>
  <c r="K11" i="1"/>
  <c r="N11" i="1" s="1"/>
  <c r="I34" i="1"/>
  <c r="D34" i="1"/>
  <c r="K5" i="1"/>
  <c r="N5" i="1" s="1"/>
  <c r="H23" i="1"/>
  <c r="K23" i="1" s="1"/>
  <c r="J26" i="1"/>
  <c r="J27" i="1"/>
  <c r="E34" i="1"/>
  <c r="H34" i="1"/>
  <c r="P34" i="1"/>
  <c r="N34" i="1" l="1"/>
  <c r="K34" i="1"/>
  <c r="J23" i="1"/>
  <c r="J34" i="1" s="1"/>
</calcChain>
</file>

<file path=xl/comments1.xml><?xml version="1.0" encoding="utf-8"?>
<comments xmlns="http://schemas.openxmlformats.org/spreadsheetml/2006/main">
  <authors>
    <author>home</author>
  </authors>
  <commentList>
    <comment ref="C13" authorId="0" shapeId="0">
      <text>
        <r>
          <rPr>
            <b/>
            <sz val="9"/>
            <color indexed="81"/>
            <rFont val="Tahoma"/>
            <family val="2"/>
          </rPr>
          <t>Insured Value at 1/4/2002.</t>
        </r>
      </text>
    </comment>
    <comment ref="C14" authorId="0" shapeId="0">
      <text>
        <r>
          <rPr>
            <b/>
            <sz val="9"/>
            <color indexed="81"/>
            <rFont val="Tahoma"/>
            <family val="2"/>
          </rPr>
          <t>Insured Value at 1/4/2002.</t>
        </r>
      </text>
    </comment>
    <comment ref="C15" authorId="0" shapeId="0">
      <text>
        <r>
          <rPr>
            <b/>
            <sz val="9"/>
            <color indexed="81"/>
            <rFont val="Tahoma"/>
            <family val="2"/>
          </rPr>
          <t>Insured Value at 1/4/2002.</t>
        </r>
      </text>
    </comment>
    <comment ref="C16" authorId="0" shapeId="0">
      <text>
        <r>
          <rPr>
            <b/>
            <sz val="9"/>
            <color indexed="81"/>
            <rFont val="Tahoma"/>
            <family val="2"/>
          </rPr>
          <t>Insured Value at 1/4/2002.</t>
        </r>
      </text>
    </comment>
    <comment ref="C17" authorId="0" shapeId="0">
      <text>
        <r>
          <rPr>
            <b/>
            <sz val="9"/>
            <color indexed="81"/>
            <rFont val="Tahoma"/>
            <family val="2"/>
          </rPr>
          <t>Insured Value at 1/4/2002.</t>
        </r>
      </text>
    </comment>
  </commentList>
</comments>
</file>

<file path=xl/sharedStrings.xml><?xml version="1.0" encoding="utf-8"?>
<sst xmlns="http://schemas.openxmlformats.org/spreadsheetml/2006/main" count="117" uniqueCount="65">
  <si>
    <t>Description</t>
  </si>
  <si>
    <t>Asset Value
31/3/2011</t>
  </si>
  <si>
    <t>Depreciated Value
31/3/2011</t>
  </si>
  <si>
    <t>Restated Asset Value
31/3/2011</t>
  </si>
  <si>
    <t>Grant Value included in restated value</t>
  </si>
  <si>
    <t>Replacement Notes</t>
  </si>
  <si>
    <t>Asset Value
31/3/2012</t>
  </si>
  <si>
    <t>Depreciated Value
31/3/2012</t>
  </si>
  <si>
    <t>Asset Value
31/3/2013</t>
  </si>
  <si>
    <t>Depreciated Value
31/3/2013</t>
  </si>
  <si>
    <t>Accelerated Depreciation 31/3/2013</t>
  </si>
  <si>
    <t>Asset Value
31/3/2014</t>
  </si>
  <si>
    <t>Depreciated Value
31/3/2014</t>
  </si>
  <si>
    <t>Non-depreciating Assets</t>
  </si>
  <si>
    <t xml:space="preserve"> </t>
  </si>
  <si>
    <t>Recreation Field</t>
  </si>
  <si>
    <t>Row Park Cemetery and Paddock</t>
  </si>
  <si>
    <t>Allotments</t>
  </si>
  <si>
    <t>Dyetts Field</t>
  </si>
  <si>
    <t>Library Walk</t>
  </si>
  <si>
    <t>War Memorial Green</t>
  </si>
  <si>
    <t>Turbetts Green</t>
  </si>
  <si>
    <t>Foxhills Open Space</t>
  </si>
  <si>
    <t>Depreciating Assets</t>
  </si>
  <si>
    <t>Fencing (Play Area)</t>
  </si>
  <si>
    <t>replaced in 2012</t>
  </si>
  <si>
    <t>Play Equipment</t>
  </si>
  <si>
    <t>Street Furniture, lamp posts, etc.</t>
  </si>
  <si>
    <t>Office Equipment, Furniture</t>
  </si>
  <si>
    <t>Chairman's Badge</t>
  </si>
  <si>
    <t>Skateboard Park</t>
  </si>
  <si>
    <t>replaced in 2010</t>
  </si>
  <si>
    <t>Play Area</t>
  </si>
  <si>
    <t>Path - Recreation Ground</t>
  </si>
  <si>
    <t>Skateboard Park Improvements</t>
  </si>
  <si>
    <t>MUGA</t>
  </si>
  <si>
    <t>Youth Club Building</t>
  </si>
  <si>
    <t>Foxhills Play Area</t>
  </si>
  <si>
    <t>Rocket Park Play equipment/benches</t>
  </si>
  <si>
    <t>Rocket Park Fencing</t>
  </si>
  <si>
    <t>2012 Notes:</t>
  </si>
  <si>
    <t>2002 and 2004 Skateboard equipment disposed of by full skateboard replacement in 2010. MUGA included at full asset cost in asset register.</t>
  </si>
  <si>
    <t>2013 Notes:</t>
  </si>
  <si>
    <t>MUGA - full cost without VAT £104,439 of which £2,718 is shown in 2009, therefore £101,721 in 2008. Previous figure of £119,990 included VAT.</t>
  </si>
  <si>
    <t>MUGA - Value of grant (£70k) is added to full asset cost.</t>
  </si>
  <si>
    <t>PC/printer - cost without VAT £727. Previous figure of £873 included VAT.</t>
  </si>
  <si>
    <t>Rocket Park - new play equipment and benches added. Written off Fencing Play Area 2001, Play Equipment 2001, Play Area 2002, Play Equipment 2004</t>
  </si>
  <si>
    <t>Accelerated Depreciation - 10% at end of year of purchase. Previous MP reconciliation aligned to 10% after end of year of purchase.</t>
  </si>
  <si>
    <t>Page 4</t>
  </si>
  <si>
    <t>Asset Value
31/3/2015</t>
  </si>
  <si>
    <t>Depreciated Value
31/3/2015</t>
  </si>
  <si>
    <t>Depreciated Value
31/3/2016</t>
  </si>
  <si>
    <t>Asset Value
31/3/2016</t>
  </si>
  <si>
    <t xml:space="preserve">2015  Notes. </t>
  </si>
  <si>
    <t xml:space="preserve">PC - cost without VAT £560. Replaces laptop purchased in 2012 which was shown as £727 (excl VAT). However that figure including a printer whch has not been replaced. </t>
  </si>
  <si>
    <t xml:space="preserve">For Statutory Annual Return, all assets are at original costs unless replaced or disposed of. For PC internal accounts, real estate is shown at original cost, all other items depreciate by 10% p.a. straight line, with the exception of IT equipment which is depreiatied at 25% straight line. </t>
  </si>
  <si>
    <t>2016 Notes</t>
  </si>
  <si>
    <t>PC</t>
  </si>
  <si>
    <t>2012 printer written down to zero in line with 4 year depreciation guideline. New printer depreciated 25% in line with same guideline.</t>
  </si>
  <si>
    <t>Lytchett Matravers Parish Council - Fixed Asset Register to 31/3/2016</t>
  </si>
  <si>
    <t>Date Acquired (year end)</t>
  </si>
  <si>
    <t>Total</t>
  </si>
  <si>
    <t>Notes - From 2015/6, all IT equipment wil be depreciated over 4 years, all other depreciation over 10 years.</t>
  </si>
  <si>
    <t>Printer</t>
  </si>
  <si>
    <t>Asset Value (original cost)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</si>
</sst>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amily val="2"/>
    </font>
    <font>
      <sz val="10"/>
      <name val="Arial"/>
      <family val="2"/>
    </font>
    <font>
      <b/>
      <sz val="14"/>
      <color indexed="8"/>
      <name val="Calibri"/>
      <family val="2"/>
    </font>
    <font>
      <sz val="14"/>
      <color indexed="8"/>
      <name val="Calibri"/>
      <family val="2"/>
    </font>
    <font>
      <b/>
      <sz val="10"/>
      <name val="Arial"/>
      <family val="2"/>
    </font>
    <font>
      <b/>
      <sz val="9"/>
      <color indexed="81"/>
      <name val="Tahoma"/>
      <family val="2"/>
    </font>
    <font>
      <b/>
      <sz val="11"/>
      <name val="Arial"/>
      <family val="2"/>
    </font>
  </fonts>
  <fills count="4">
    <fill>
      <patternFill patternType="none"/>
    </fill>
    <fill>
      <patternFill patternType="gray125"/>
    </fill>
    <fill>
      <patternFill patternType="solid">
        <fgColor indexed="44"/>
        <bgColor indexed="64"/>
      </patternFill>
    </fill>
    <fill>
      <patternFill patternType="solid">
        <fgColor theme="0" tint="-4.9989318521683403E-2"/>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90">
    <xf numFmtId="0" fontId="0" fillId="0" borderId="0" xfId="0"/>
    <xf numFmtId="0" fontId="0" fillId="0" borderId="0" xfId="0" applyBorder="1" applyAlignment="1">
      <alignment vertical="center"/>
    </xf>
    <xf numFmtId="0" fontId="0" fillId="0" borderId="0" xfId="0" applyFill="1"/>
    <xf numFmtId="0" fontId="0" fillId="0" borderId="0" xfId="0" applyBorder="1" applyAlignment="1">
      <alignment horizontal="center" vertical="center"/>
    </xf>
    <xf numFmtId="0" fontId="0" fillId="0" borderId="0" xfId="0" applyAlignment="1">
      <alignment horizontal="center"/>
    </xf>
    <xf numFmtId="0" fontId="0" fillId="0" borderId="0" xfId="0" applyBorder="1"/>
    <xf numFmtId="3" fontId="0" fillId="0" borderId="0" xfId="0" applyNumberFormat="1" applyBorder="1"/>
    <xf numFmtId="0" fontId="0" fillId="0" borderId="2" xfId="0" applyBorder="1" applyAlignment="1">
      <alignment horizontal="center" vertical="center" wrapText="1"/>
    </xf>
    <xf numFmtId="0" fontId="0" fillId="0" borderId="2" xfId="0" applyBorder="1" applyAlignment="1">
      <alignment horizontal="right" vertical="center" wrapText="1"/>
    </xf>
    <xf numFmtId="3" fontId="0" fillId="0" borderId="2" xfId="0" applyNumberFormat="1" applyBorder="1" applyAlignment="1">
      <alignment vertical="center"/>
    </xf>
    <xf numFmtId="3" fontId="0" fillId="0" borderId="2" xfId="0" applyNumberFormat="1" applyBorder="1"/>
    <xf numFmtId="3" fontId="4" fillId="0" borderId="2" xfId="0" applyNumberFormat="1" applyFont="1" applyBorder="1" applyAlignment="1">
      <alignment vertical="center"/>
    </xf>
    <xf numFmtId="3" fontId="1" fillId="0" borderId="2" xfId="0" applyNumberFormat="1" applyFont="1" applyBorder="1" applyAlignment="1">
      <alignment vertical="center"/>
    </xf>
    <xf numFmtId="3" fontId="1" fillId="0" borderId="2" xfId="0" applyNumberFormat="1" applyFon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Fill="1" applyBorder="1" applyAlignment="1">
      <alignment vertical="center"/>
    </xf>
    <xf numFmtId="0" fontId="0" fillId="0" borderId="2" xfId="0" applyFill="1" applyBorder="1"/>
    <xf numFmtId="0" fontId="0" fillId="0" borderId="0" xfId="0" applyFill="1" applyBorder="1" applyAlignment="1">
      <alignment vertical="center"/>
    </xf>
    <xf numFmtId="0" fontId="0" fillId="0" borderId="2" xfId="0" applyFill="1" applyBorder="1" applyAlignment="1">
      <alignment horizontal="center" vertical="center"/>
    </xf>
    <xf numFmtId="0" fontId="0" fillId="0" borderId="2" xfId="0" applyBorder="1"/>
    <xf numFmtId="3" fontId="4" fillId="0" borderId="2" xfId="0" applyNumberFormat="1" applyFont="1" applyFill="1" applyBorder="1" applyAlignment="1">
      <alignment vertical="center"/>
    </xf>
    <xf numFmtId="3" fontId="1" fillId="0" borderId="2" xfId="0" applyNumberFormat="1" applyFont="1" applyFill="1" applyBorder="1" applyAlignment="1">
      <alignment vertical="center"/>
    </xf>
    <xf numFmtId="3" fontId="1" fillId="0" borderId="2" xfId="0" applyNumberFormat="1" applyFont="1" applyFill="1" applyBorder="1" applyAlignment="1">
      <alignment horizontal="right" vertical="center"/>
    </xf>
    <xf numFmtId="3" fontId="0" fillId="0" borderId="2" xfId="0" applyNumberFormat="1" applyFill="1" applyBorder="1" applyAlignment="1">
      <alignment horizontal="right" vertical="center"/>
    </xf>
    <xf numFmtId="3" fontId="0" fillId="0" borderId="2" xfId="0" applyNumberFormat="1" applyFill="1" applyBorder="1"/>
    <xf numFmtId="0" fontId="0" fillId="0" borderId="0" xfId="0" applyFill="1" applyBorder="1"/>
    <xf numFmtId="0" fontId="0" fillId="0" borderId="2" xfId="0" applyBorder="1" applyAlignment="1">
      <alignment vertical="center"/>
    </xf>
    <xf numFmtId="0" fontId="0" fillId="0" borderId="2" xfId="0" applyBorder="1" applyAlignment="1">
      <alignment horizontal="center" vertical="center"/>
    </xf>
    <xf numFmtId="0" fontId="0" fillId="0" borderId="2" xfId="0" applyFill="1" applyBorder="1" applyAlignment="1">
      <alignment vertical="center"/>
    </xf>
    <xf numFmtId="0" fontId="0" fillId="0" borderId="2" xfId="0" applyBorder="1" applyAlignment="1">
      <alignment vertical="center" wrapText="1"/>
    </xf>
    <xf numFmtId="0" fontId="0" fillId="2" borderId="2" xfId="0" applyFill="1" applyBorder="1" applyAlignment="1">
      <alignment vertical="center"/>
    </xf>
    <xf numFmtId="0" fontId="0" fillId="2" borderId="2" xfId="0" applyFill="1" applyBorder="1" applyAlignment="1">
      <alignment horizontal="center" vertical="center"/>
    </xf>
    <xf numFmtId="3" fontId="4" fillId="2" borderId="3" xfId="0" applyNumberFormat="1" applyFont="1" applyFill="1" applyBorder="1" applyAlignment="1">
      <alignment vertical="center"/>
    </xf>
    <xf numFmtId="3" fontId="1" fillId="2" borderId="4" xfId="0" applyNumberFormat="1" applyFont="1" applyFill="1" applyBorder="1" applyAlignment="1">
      <alignment vertical="center"/>
    </xf>
    <xf numFmtId="3" fontId="0" fillId="2" borderId="4" xfId="0" applyNumberFormat="1" applyFill="1" applyBorder="1" applyAlignment="1">
      <alignment vertical="center"/>
    </xf>
    <xf numFmtId="0" fontId="0" fillId="2" borderId="4" xfId="0" applyFill="1" applyBorder="1"/>
    <xf numFmtId="3" fontId="0" fillId="2" borderId="1" xfId="0" applyNumberForma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1" xfId="0" applyFill="1" applyBorder="1" applyAlignment="1">
      <alignment vertical="center"/>
    </xf>
    <xf numFmtId="0" fontId="0" fillId="0" borderId="2" xfId="0" applyFill="1" applyBorder="1" applyAlignment="1">
      <alignment horizontal="right" vertical="top" wrapText="1"/>
    </xf>
    <xf numFmtId="0" fontId="3" fillId="2" borderId="4" xfId="0" applyFont="1" applyFill="1" applyBorder="1" applyAlignment="1">
      <alignment vertical="center"/>
    </xf>
    <xf numFmtId="0" fontId="0" fillId="2" borderId="1" xfId="0" applyFill="1" applyBorder="1"/>
    <xf numFmtId="0" fontId="0" fillId="0" borderId="5" xfId="0" applyBorder="1" applyAlignment="1">
      <alignment vertical="center"/>
    </xf>
    <xf numFmtId="0" fontId="0" fillId="0" borderId="5" xfId="0" applyBorder="1" applyAlignment="1">
      <alignment horizontal="center" vertical="center"/>
    </xf>
    <xf numFmtId="3" fontId="0" fillId="0" borderId="5" xfId="0" applyNumberFormat="1" applyBorder="1" applyAlignment="1">
      <alignment vertical="center"/>
    </xf>
    <xf numFmtId="0" fontId="0" fillId="0" borderId="5" xfId="0" applyBorder="1"/>
    <xf numFmtId="0" fontId="4" fillId="0" borderId="6" xfId="0" applyFont="1" applyBorder="1" applyAlignment="1">
      <alignment vertical="center"/>
    </xf>
    <xf numFmtId="0" fontId="4" fillId="0" borderId="7" xfId="0" applyFont="1" applyBorder="1" applyAlignment="1">
      <alignment horizontal="center" vertical="center"/>
    </xf>
    <xf numFmtId="3" fontId="4" fillId="0" borderId="7" xfId="0" applyNumberFormat="1" applyFont="1" applyBorder="1" applyAlignment="1">
      <alignment vertical="center"/>
    </xf>
    <xf numFmtId="3" fontId="4" fillId="0" borderId="7" xfId="0" applyNumberFormat="1" applyFont="1" applyBorder="1"/>
    <xf numFmtId="3" fontId="4" fillId="0" borderId="8" xfId="0" applyNumberFormat="1" applyFont="1" applyBorder="1" applyAlignment="1">
      <alignment vertical="center"/>
    </xf>
    <xf numFmtId="0" fontId="0" fillId="0" borderId="0" xfId="0"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3" fontId="4" fillId="0" borderId="0" xfId="0" applyNumberFormat="1" applyFont="1" applyBorder="1" applyAlignment="1">
      <alignment vertical="center"/>
    </xf>
    <xf numFmtId="3" fontId="4" fillId="0" borderId="0" xfId="0" applyNumberFormat="1" applyFont="1" applyBorder="1"/>
    <xf numFmtId="0" fontId="0" fillId="3" borderId="2" xfId="0" applyFill="1" applyBorder="1" applyAlignment="1">
      <alignment horizontal="center" vertical="center"/>
    </xf>
    <xf numFmtId="0" fontId="0" fillId="3" borderId="4" xfId="0" applyFill="1" applyBorder="1" applyAlignment="1">
      <alignment vertical="center"/>
    </xf>
    <xf numFmtId="3" fontId="0" fillId="3" borderId="4" xfId="0" applyNumberFormat="1" applyFill="1" applyBorder="1" applyAlignment="1">
      <alignment vertical="center"/>
    </xf>
    <xf numFmtId="0" fontId="0" fillId="3" borderId="10" xfId="0" applyFill="1" applyBorder="1"/>
    <xf numFmtId="3" fontId="4" fillId="3" borderId="7" xfId="0" applyNumberFormat="1" applyFont="1" applyFill="1" applyBorder="1" applyAlignment="1">
      <alignment vertical="center"/>
    </xf>
    <xf numFmtId="0" fontId="4" fillId="3" borderId="9" xfId="0" applyFont="1" applyFill="1" applyBorder="1" applyAlignment="1">
      <alignment vertical="center"/>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0" fontId="0" fillId="3" borderId="15" xfId="0" applyFill="1" applyBorder="1" applyAlignment="1">
      <alignment vertical="center"/>
    </xf>
    <xf numFmtId="0" fontId="0" fillId="3" borderId="16" xfId="0" applyFill="1" applyBorder="1" applyAlignment="1">
      <alignment vertical="center"/>
    </xf>
    <xf numFmtId="0" fontId="0" fillId="0" borderId="15" xfId="0" applyBorder="1" applyAlignment="1">
      <alignment vertical="center"/>
    </xf>
    <xf numFmtId="3" fontId="0" fillId="0" borderId="17" xfId="0" applyNumberFormat="1" applyBorder="1" applyAlignment="1">
      <alignment vertical="center"/>
    </xf>
    <xf numFmtId="3" fontId="0" fillId="3" borderId="16" xfId="0" applyNumberFormat="1" applyFill="1" applyBorder="1" applyAlignment="1">
      <alignment vertical="center"/>
    </xf>
    <xf numFmtId="3" fontId="0" fillId="0" borderId="17" xfId="0" applyNumberFormat="1" applyFill="1" applyBorder="1" applyAlignment="1">
      <alignment vertical="center"/>
    </xf>
    <xf numFmtId="0" fontId="0" fillId="0" borderId="15" xfId="0" applyFill="1"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1" fontId="0" fillId="0" borderId="2" xfId="0" applyNumberFormat="1" applyFill="1" applyBorder="1"/>
    <xf numFmtId="3" fontId="0" fillId="0" borderId="10" xfId="0" applyNumberFormat="1" applyBorder="1" applyAlignment="1">
      <alignment vertical="center"/>
    </xf>
    <xf numFmtId="3" fontId="0" fillId="0" borderId="5" xfId="0" applyNumberFormat="1" applyFill="1" applyBorder="1" applyAlignment="1">
      <alignment vertical="center"/>
    </xf>
    <xf numFmtId="3" fontId="0" fillId="0" borderId="20" xfId="0" applyNumberFormat="1" applyFill="1" applyBorder="1" applyAlignment="1">
      <alignment vertical="center"/>
    </xf>
    <xf numFmtId="0" fontId="0" fillId="0" borderId="10" xfId="0" applyBorder="1"/>
    <xf numFmtId="3" fontId="4" fillId="3" borderId="8" xfId="0" applyNumberFormat="1" applyFont="1" applyFill="1" applyBorder="1" applyAlignment="1">
      <alignment vertical="center"/>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0" fillId="0" borderId="0" xfId="0" applyAlignment="1">
      <alignment horizont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3"/>
  <sheetViews>
    <sheetView topLeftCell="G1" zoomScale="98" zoomScaleNormal="98" workbookViewId="0">
      <selection activeCell="A39" sqref="A39"/>
    </sheetView>
  </sheetViews>
  <sheetFormatPr defaultRowHeight="12.75" x14ac:dyDescent="0.2"/>
  <cols>
    <col min="1" max="1" width="34" customWidth="1"/>
    <col min="2" max="2" width="9.140625" style="4"/>
    <col min="3" max="13" width="15.7109375" customWidth="1"/>
    <col min="14" max="14" width="14.85546875" customWidth="1"/>
    <col min="15" max="15" width="15.42578125" customWidth="1"/>
    <col min="16" max="16" width="15.140625" customWidth="1"/>
    <col min="17" max="17" width="15" customWidth="1"/>
    <col min="18" max="18" width="15.42578125" customWidth="1"/>
  </cols>
  <sheetData>
    <row r="1" spans="1:18" ht="24.75" customHeight="1" x14ac:dyDescent="0.2">
      <c r="A1" s="82" t="s">
        <v>59</v>
      </c>
      <c r="B1" s="83"/>
      <c r="C1" s="83"/>
      <c r="D1" s="83"/>
      <c r="E1" s="83"/>
      <c r="F1" s="83"/>
      <c r="G1" s="83"/>
      <c r="H1" s="83"/>
      <c r="I1" s="83"/>
      <c r="J1" s="84"/>
      <c r="K1" s="85"/>
      <c r="L1" s="41"/>
      <c r="M1" s="41"/>
      <c r="N1" s="35"/>
      <c r="O1" s="35"/>
      <c r="P1" s="35"/>
      <c r="Q1" s="35"/>
      <c r="R1" s="42"/>
    </row>
    <row r="2" spans="1:18" ht="51" x14ac:dyDescent="0.2">
      <c r="A2" s="29" t="s">
        <v>0</v>
      </c>
      <c r="B2" s="7" t="s">
        <v>60</v>
      </c>
      <c r="C2" s="8" t="s">
        <v>1</v>
      </c>
      <c r="D2" s="8" t="s">
        <v>2</v>
      </c>
      <c r="E2" s="8" t="s">
        <v>3</v>
      </c>
      <c r="F2" s="8" t="s">
        <v>4</v>
      </c>
      <c r="G2" s="8" t="s">
        <v>5</v>
      </c>
      <c r="H2" s="8" t="s">
        <v>6</v>
      </c>
      <c r="I2" s="8" t="s">
        <v>7</v>
      </c>
      <c r="J2" s="8" t="s">
        <v>8</v>
      </c>
      <c r="K2" s="8" t="s">
        <v>9</v>
      </c>
      <c r="L2" s="40" t="s">
        <v>10</v>
      </c>
      <c r="M2" s="8" t="s">
        <v>11</v>
      </c>
      <c r="N2" s="8" t="s">
        <v>12</v>
      </c>
      <c r="O2" s="8" t="s">
        <v>49</v>
      </c>
      <c r="P2" s="8" t="s">
        <v>50</v>
      </c>
      <c r="Q2" s="8" t="s">
        <v>52</v>
      </c>
      <c r="R2" s="8" t="s">
        <v>51</v>
      </c>
    </row>
    <row r="3" spans="1:18" ht="21.75" customHeight="1" x14ac:dyDescent="0.2">
      <c r="A3" s="30" t="s">
        <v>13</v>
      </c>
      <c r="B3" s="31"/>
      <c r="C3" s="37"/>
      <c r="D3" s="38"/>
      <c r="E3" s="38"/>
      <c r="F3" s="38"/>
      <c r="G3" s="38"/>
      <c r="H3" s="38" t="s">
        <v>14</v>
      </c>
      <c r="I3" s="38"/>
      <c r="J3" s="38" t="s">
        <v>14</v>
      </c>
      <c r="K3" s="38"/>
      <c r="L3" s="35"/>
      <c r="M3" s="38" t="s">
        <v>14</v>
      </c>
      <c r="N3" s="38"/>
      <c r="O3" s="38" t="s">
        <v>14</v>
      </c>
      <c r="P3" s="38"/>
      <c r="Q3" s="38" t="s">
        <v>14</v>
      </c>
      <c r="R3" s="39"/>
    </row>
    <row r="4" spans="1:18" x14ac:dyDescent="0.2">
      <c r="A4" s="26" t="s">
        <v>15</v>
      </c>
      <c r="B4" s="27">
        <v>1964</v>
      </c>
      <c r="C4" s="9">
        <v>2188</v>
      </c>
      <c r="D4" s="9">
        <f t="shared" ref="D4:D11" si="0">E4</f>
        <v>2188</v>
      </c>
      <c r="E4" s="9">
        <v>2188</v>
      </c>
      <c r="F4" s="9"/>
      <c r="G4" s="9"/>
      <c r="H4" s="9">
        <f>E4</f>
        <v>2188</v>
      </c>
      <c r="I4" s="9">
        <f>E4</f>
        <v>2188</v>
      </c>
      <c r="J4" s="9">
        <f>H4</f>
        <v>2188</v>
      </c>
      <c r="K4" s="9">
        <f>H4</f>
        <v>2188</v>
      </c>
      <c r="L4" s="10">
        <v>2188</v>
      </c>
      <c r="M4" s="9">
        <v>2188</v>
      </c>
      <c r="N4" s="9">
        <f>K4</f>
        <v>2188</v>
      </c>
      <c r="O4" s="9">
        <v>2188</v>
      </c>
      <c r="P4" s="9">
        <v>2188</v>
      </c>
      <c r="Q4" s="9">
        <v>2188</v>
      </c>
      <c r="R4" s="9">
        <v>2188</v>
      </c>
    </row>
    <row r="5" spans="1:18" x14ac:dyDescent="0.2">
      <c r="A5" s="26" t="s">
        <v>16</v>
      </c>
      <c r="B5" s="27">
        <v>1987</v>
      </c>
      <c r="C5" s="9">
        <v>8600</v>
      </c>
      <c r="D5" s="9">
        <f t="shared" si="0"/>
        <v>8600</v>
      </c>
      <c r="E5" s="9">
        <v>8600</v>
      </c>
      <c r="F5" s="9"/>
      <c r="G5" s="9"/>
      <c r="H5" s="9">
        <f t="shared" ref="H5:H11" si="1">E5</f>
        <v>8600</v>
      </c>
      <c r="I5" s="9">
        <f t="shared" ref="I5:I11" si="2">E5</f>
        <v>8600</v>
      </c>
      <c r="J5" s="9">
        <f t="shared" ref="J5:J11" si="3">H5</f>
        <v>8600</v>
      </c>
      <c r="K5" s="9">
        <f t="shared" ref="K5:K11" si="4">H5</f>
        <v>8600</v>
      </c>
      <c r="L5" s="10">
        <v>8600</v>
      </c>
      <c r="M5" s="9">
        <v>8600</v>
      </c>
      <c r="N5" s="9">
        <f t="shared" ref="N5:N11" si="5">K5</f>
        <v>8600</v>
      </c>
      <c r="O5" s="9">
        <v>8600</v>
      </c>
      <c r="P5" s="9">
        <v>8600</v>
      </c>
      <c r="Q5" s="9">
        <v>8600</v>
      </c>
      <c r="R5" s="9">
        <v>8600</v>
      </c>
    </row>
    <row r="6" spans="1:18" x14ac:dyDescent="0.2">
      <c r="A6" s="26" t="s">
        <v>17</v>
      </c>
      <c r="B6" s="27">
        <v>1973</v>
      </c>
      <c r="C6" s="9">
        <v>1155</v>
      </c>
      <c r="D6" s="9">
        <f t="shared" si="0"/>
        <v>1155</v>
      </c>
      <c r="E6" s="9">
        <v>1155</v>
      </c>
      <c r="F6" s="9"/>
      <c r="G6" s="9"/>
      <c r="H6" s="9">
        <f t="shared" si="1"/>
        <v>1155</v>
      </c>
      <c r="I6" s="9">
        <f t="shared" si="2"/>
        <v>1155</v>
      </c>
      <c r="J6" s="9">
        <f t="shared" si="3"/>
        <v>1155</v>
      </c>
      <c r="K6" s="9">
        <f t="shared" si="4"/>
        <v>1155</v>
      </c>
      <c r="L6" s="10">
        <v>1155</v>
      </c>
      <c r="M6" s="9">
        <v>1155</v>
      </c>
      <c r="N6" s="9">
        <f t="shared" si="5"/>
        <v>1155</v>
      </c>
      <c r="O6" s="9">
        <v>1155</v>
      </c>
      <c r="P6" s="9">
        <v>1155</v>
      </c>
      <c r="Q6" s="9">
        <v>1155</v>
      </c>
      <c r="R6" s="9">
        <v>1155</v>
      </c>
    </row>
    <row r="7" spans="1:18" x14ac:dyDescent="0.2">
      <c r="A7" s="26" t="s">
        <v>18</v>
      </c>
      <c r="B7" s="27">
        <v>1988</v>
      </c>
      <c r="C7" s="9">
        <v>8960</v>
      </c>
      <c r="D7" s="9">
        <f t="shared" si="0"/>
        <v>8960</v>
      </c>
      <c r="E7" s="9">
        <v>8960</v>
      </c>
      <c r="F7" s="9"/>
      <c r="G7" s="9"/>
      <c r="H7" s="9">
        <f t="shared" si="1"/>
        <v>8960</v>
      </c>
      <c r="I7" s="9">
        <f t="shared" si="2"/>
        <v>8960</v>
      </c>
      <c r="J7" s="9">
        <f t="shared" si="3"/>
        <v>8960</v>
      </c>
      <c r="K7" s="9">
        <f t="shared" si="4"/>
        <v>8960</v>
      </c>
      <c r="L7" s="10">
        <v>8960</v>
      </c>
      <c r="M7" s="9">
        <v>8960</v>
      </c>
      <c r="N7" s="9">
        <f t="shared" si="5"/>
        <v>8960</v>
      </c>
      <c r="O7" s="9">
        <v>8960</v>
      </c>
      <c r="P7" s="9">
        <v>8960</v>
      </c>
      <c r="Q7" s="9">
        <v>8960</v>
      </c>
      <c r="R7" s="9">
        <v>8960</v>
      </c>
    </row>
    <row r="8" spans="1:18" x14ac:dyDescent="0.2">
      <c r="A8" s="26" t="s">
        <v>19</v>
      </c>
      <c r="B8" s="27">
        <v>1990</v>
      </c>
      <c r="C8" s="9">
        <v>50</v>
      </c>
      <c r="D8" s="9">
        <f t="shared" si="0"/>
        <v>50</v>
      </c>
      <c r="E8" s="9">
        <v>50</v>
      </c>
      <c r="F8" s="9"/>
      <c r="G8" s="9"/>
      <c r="H8" s="9">
        <f t="shared" si="1"/>
        <v>50</v>
      </c>
      <c r="I8" s="9">
        <f t="shared" si="2"/>
        <v>50</v>
      </c>
      <c r="J8" s="9">
        <f t="shared" si="3"/>
        <v>50</v>
      </c>
      <c r="K8" s="9">
        <f t="shared" si="4"/>
        <v>50</v>
      </c>
      <c r="L8" s="10">
        <v>50</v>
      </c>
      <c r="M8" s="9">
        <v>50</v>
      </c>
      <c r="N8" s="9">
        <f t="shared" si="5"/>
        <v>50</v>
      </c>
      <c r="O8" s="9">
        <v>50</v>
      </c>
      <c r="P8" s="9">
        <v>50</v>
      </c>
      <c r="Q8" s="9">
        <v>50</v>
      </c>
      <c r="R8" s="9">
        <v>50</v>
      </c>
    </row>
    <row r="9" spans="1:18" x14ac:dyDescent="0.2">
      <c r="A9" s="26" t="s">
        <v>20</v>
      </c>
      <c r="B9" s="27">
        <v>2002</v>
      </c>
      <c r="C9" s="9">
        <v>0</v>
      </c>
      <c r="D9" s="9">
        <f t="shared" si="0"/>
        <v>0</v>
      </c>
      <c r="E9" s="9">
        <v>0</v>
      </c>
      <c r="F9" s="9"/>
      <c r="G9" s="9"/>
      <c r="H9" s="9">
        <f t="shared" si="1"/>
        <v>0</v>
      </c>
      <c r="I9" s="9">
        <f t="shared" si="2"/>
        <v>0</v>
      </c>
      <c r="J9" s="9">
        <f t="shared" si="3"/>
        <v>0</v>
      </c>
      <c r="K9" s="9">
        <f t="shared" si="4"/>
        <v>0</v>
      </c>
      <c r="L9" s="10">
        <v>0</v>
      </c>
      <c r="M9" s="9">
        <v>0</v>
      </c>
      <c r="N9" s="9">
        <f t="shared" si="5"/>
        <v>0</v>
      </c>
      <c r="O9" s="9">
        <v>0</v>
      </c>
      <c r="P9" s="9">
        <v>0</v>
      </c>
      <c r="Q9" s="9">
        <v>0</v>
      </c>
      <c r="R9" s="9">
        <v>0</v>
      </c>
    </row>
    <row r="10" spans="1:18" x14ac:dyDescent="0.2">
      <c r="A10" s="26" t="s">
        <v>21</v>
      </c>
      <c r="B10" s="27">
        <v>2002</v>
      </c>
      <c r="C10" s="11">
        <v>0</v>
      </c>
      <c r="D10" s="12">
        <f t="shared" si="0"/>
        <v>0</v>
      </c>
      <c r="E10" s="12">
        <v>0</v>
      </c>
      <c r="F10" s="12"/>
      <c r="G10" s="9"/>
      <c r="H10" s="9">
        <f t="shared" si="1"/>
        <v>0</v>
      </c>
      <c r="I10" s="9">
        <f t="shared" si="2"/>
        <v>0</v>
      </c>
      <c r="J10" s="9">
        <f t="shared" si="3"/>
        <v>0</v>
      </c>
      <c r="K10" s="9">
        <f t="shared" si="4"/>
        <v>0</v>
      </c>
      <c r="L10" s="10">
        <v>0</v>
      </c>
      <c r="M10" s="9">
        <v>0</v>
      </c>
      <c r="N10" s="9">
        <f t="shared" si="5"/>
        <v>0</v>
      </c>
      <c r="O10" s="9">
        <v>0</v>
      </c>
      <c r="P10" s="9">
        <v>0</v>
      </c>
      <c r="Q10" s="9">
        <v>0</v>
      </c>
      <c r="R10" s="9">
        <v>0</v>
      </c>
    </row>
    <row r="11" spans="1:18" x14ac:dyDescent="0.2">
      <c r="A11" s="26" t="s">
        <v>22</v>
      </c>
      <c r="B11" s="27">
        <v>2008</v>
      </c>
      <c r="C11" s="11">
        <v>0</v>
      </c>
      <c r="D11" s="12">
        <f t="shared" si="0"/>
        <v>0</v>
      </c>
      <c r="E11" s="12">
        <v>0</v>
      </c>
      <c r="F11" s="12"/>
      <c r="G11" s="9"/>
      <c r="H11" s="9">
        <f t="shared" si="1"/>
        <v>0</v>
      </c>
      <c r="I11" s="9">
        <f t="shared" si="2"/>
        <v>0</v>
      </c>
      <c r="J11" s="9">
        <f t="shared" si="3"/>
        <v>0</v>
      </c>
      <c r="K11" s="9">
        <f t="shared" si="4"/>
        <v>0</v>
      </c>
      <c r="L11" s="10">
        <v>0</v>
      </c>
      <c r="M11" s="9">
        <v>0</v>
      </c>
      <c r="N11" s="9">
        <f t="shared" si="5"/>
        <v>0</v>
      </c>
      <c r="O11" s="9">
        <v>0</v>
      </c>
      <c r="P11" s="9">
        <v>0</v>
      </c>
      <c r="Q11" s="9">
        <v>0</v>
      </c>
      <c r="R11" s="9">
        <v>0</v>
      </c>
    </row>
    <row r="12" spans="1:18" ht="21.75" customHeight="1" x14ac:dyDescent="0.2">
      <c r="A12" s="30" t="s">
        <v>23</v>
      </c>
      <c r="B12" s="31"/>
      <c r="C12" s="32"/>
      <c r="D12" s="33"/>
      <c r="E12" s="33"/>
      <c r="F12" s="33"/>
      <c r="G12" s="34"/>
      <c r="H12" s="34"/>
      <c r="I12" s="34"/>
      <c r="J12" s="34"/>
      <c r="K12" s="34"/>
      <c r="L12" s="35"/>
      <c r="M12" s="34"/>
      <c r="N12" s="34"/>
      <c r="O12" s="34"/>
      <c r="P12" s="34"/>
      <c r="Q12" s="34"/>
      <c r="R12" s="36"/>
    </row>
    <row r="13" spans="1:18" x14ac:dyDescent="0.2">
      <c r="A13" s="26" t="s">
        <v>24</v>
      </c>
      <c r="B13" s="27">
        <v>2002</v>
      </c>
      <c r="C13" s="11">
        <v>1410</v>
      </c>
      <c r="D13" s="12">
        <f t="shared" ref="D13:D19" si="6">C13*0.1</f>
        <v>141</v>
      </c>
      <c r="E13" s="12">
        <v>1410</v>
      </c>
      <c r="F13" s="13" t="s">
        <v>25</v>
      </c>
      <c r="G13" s="14"/>
      <c r="H13" s="9">
        <f>E13</f>
        <v>1410</v>
      </c>
      <c r="I13" s="9">
        <v>0</v>
      </c>
      <c r="J13" s="9">
        <v>0</v>
      </c>
      <c r="K13" s="9">
        <v>0</v>
      </c>
      <c r="L13" s="10">
        <v>0</v>
      </c>
      <c r="M13" s="9">
        <v>0</v>
      </c>
      <c r="N13" s="9">
        <v>0</v>
      </c>
      <c r="O13" s="9">
        <v>0</v>
      </c>
      <c r="P13" s="15">
        <v>0</v>
      </c>
      <c r="Q13" s="9">
        <v>0</v>
      </c>
      <c r="R13" s="15">
        <v>0</v>
      </c>
    </row>
    <row r="14" spans="1:18" x14ac:dyDescent="0.2">
      <c r="A14" s="26" t="s">
        <v>26</v>
      </c>
      <c r="B14" s="27">
        <v>2002</v>
      </c>
      <c r="C14" s="11">
        <v>11557</v>
      </c>
      <c r="D14" s="12">
        <f t="shared" si="6"/>
        <v>1155.7</v>
      </c>
      <c r="E14" s="12">
        <v>11557</v>
      </c>
      <c r="F14" s="13" t="s">
        <v>25</v>
      </c>
      <c r="G14" s="14"/>
      <c r="H14" s="9">
        <f t="shared" ref="H14:H27" si="7">E14</f>
        <v>11557</v>
      </c>
      <c r="I14" s="9">
        <v>0</v>
      </c>
      <c r="J14" s="9">
        <v>0</v>
      </c>
      <c r="K14" s="9">
        <v>0</v>
      </c>
      <c r="L14" s="10">
        <v>0</v>
      </c>
      <c r="M14" s="9">
        <v>0</v>
      </c>
      <c r="N14" s="9">
        <v>0</v>
      </c>
      <c r="O14" s="9">
        <v>0</v>
      </c>
      <c r="P14" s="15">
        <v>0</v>
      </c>
      <c r="Q14" s="9">
        <v>0</v>
      </c>
      <c r="R14" s="15">
        <v>0</v>
      </c>
    </row>
    <row r="15" spans="1:18" x14ac:dyDescent="0.2">
      <c r="A15" s="26" t="s">
        <v>27</v>
      </c>
      <c r="B15" s="27">
        <v>2002</v>
      </c>
      <c r="C15" s="11">
        <v>3948</v>
      </c>
      <c r="D15" s="12">
        <f t="shared" si="6"/>
        <v>394.8</v>
      </c>
      <c r="E15" s="12">
        <v>3948</v>
      </c>
      <c r="F15" s="12"/>
      <c r="G15" s="9"/>
      <c r="H15" s="9">
        <f t="shared" si="7"/>
        <v>3948</v>
      </c>
      <c r="I15" s="9">
        <v>0</v>
      </c>
      <c r="J15" s="9">
        <f t="shared" ref="J15:J27" si="8">H15</f>
        <v>3948</v>
      </c>
      <c r="K15" s="9">
        <v>0</v>
      </c>
      <c r="L15" s="10">
        <v>0</v>
      </c>
      <c r="M15" s="9">
        <v>3948</v>
      </c>
      <c r="N15" s="9">
        <v>0</v>
      </c>
      <c r="O15" s="9">
        <v>3948</v>
      </c>
      <c r="P15" s="15">
        <v>0</v>
      </c>
      <c r="Q15" s="9">
        <v>3948</v>
      </c>
      <c r="R15" s="15">
        <v>0</v>
      </c>
    </row>
    <row r="16" spans="1:18" x14ac:dyDescent="0.2">
      <c r="A16" s="26" t="s">
        <v>28</v>
      </c>
      <c r="B16" s="27">
        <v>2002</v>
      </c>
      <c r="C16" s="11">
        <v>1422</v>
      </c>
      <c r="D16" s="12">
        <f t="shared" si="6"/>
        <v>142.20000000000002</v>
      </c>
      <c r="E16" s="12">
        <v>1422</v>
      </c>
      <c r="F16" s="12"/>
      <c r="G16" s="9"/>
      <c r="H16" s="9">
        <f t="shared" si="7"/>
        <v>1422</v>
      </c>
      <c r="I16" s="9">
        <v>0</v>
      </c>
      <c r="J16" s="9">
        <f t="shared" si="8"/>
        <v>1422</v>
      </c>
      <c r="K16" s="9">
        <v>0</v>
      </c>
      <c r="L16" s="10">
        <v>0</v>
      </c>
      <c r="M16" s="9">
        <v>1422</v>
      </c>
      <c r="N16" s="9">
        <v>0</v>
      </c>
      <c r="O16" s="9">
        <v>1422</v>
      </c>
      <c r="P16" s="15">
        <v>0</v>
      </c>
      <c r="Q16" s="9">
        <v>1422</v>
      </c>
      <c r="R16" s="15">
        <v>0</v>
      </c>
    </row>
    <row r="17" spans="1:18" x14ac:dyDescent="0.2">
      <c r="A17" s="26" t="s">
        <v>29</v>
      </c>
      <c r="B17" s="27">
        <v>2002</v>
      </c>
      <c r="C17" s="11">
        <v>324</v>
      </c>
      <c r="D17" s="12">
        <f t="shared" si="6"/>
        <v>32.4</v>
      </c>
      <c r="E17" s="12">
        <v>324</v>
      </c>
      <c r="F17" s="12"/>
      <c r="G17" s="9"/>
      <c r="H17" s="9">
        <f t="shared" si="7"/>
        <v>324</v>
      </c>
      <c r="I17" s="9">
        <v>0</v>
      </c>
      <c r="J17" s="9">
        <f t="shared" si="8"/>
        <v>324</v>
      </c>
      <c r="K17" s="9">
        <v>0</v>
      </c>
      <c r="L17" s="10">
        <v>0</v>
      </c>
      <c r="M17" s="9">
        <v>324</v>
      </c>
      <c r="N17" s="9">
        <v>0</v>
      </c>
      <c r="O17" s="9">
        <v>324</v>
      </c>
      <c r="P17" s="15">
        <v>0</v>
      </c>
      <c r="Q17" s="9">
        <v>324</v>
      </c>
      <c r="R17" s="15">
        <v>0</v>
      </c>
    </row>
    <row r="18" spans="1:18" x14ac:dyDescent="0.2">
      <c r="A18" s="26" t="s">
        <v>30</v>
      </c>
      <c r="B18" s="27">
        <v>2003</v>
      </c>
      <c r="C18" s="11">
        <v>5946</v>
      </c>
      <c r="D18" s="12">
        <f t="shared" si="6"/>
        <v>594.6</v>
      </c>
      <c r="E18" s="12">
        <v>0</v>
      </c>
      <c r="F18" s="13" t="s">
        <v>31</v>
      </c>
      <c r="G18" s="14"/>
      <c r="H18" s="9">
        <f t="shared" si="7"/>
        <v>0</v>
      </c>
      <c r="I18" s="9">
        <v>0</v>
      </c>
      <c r="J18" s="9">
        <f t="shared" si="8"/>
        <v>0</v>
      </c>
      <c r="K18" s="9">
        <v>0</v>
      </c>
      <c r="L18" s="10">
        <v>0</v>
      </c>
      <c r="M18" s="9">
        <v>0</v>
      </c>
      <c r="N18" s="9">
        <v>0</v>
      </c>
      <c r="O18" s="9">
        <v>0</v>
      </c>
      <c r="P18" s="15">
        <v>0</v>
      </c>
      <c r="Q18" s="9">
        <v>0</v>
      </c>
      <c r="R18" s="15">
        <v>0</v>
      </c>
    </row>
    <row r="19" spans="1:18" x14ac:dyDescent="0.2">
      <c r="A19" s="26" t="s">
        <v>32</v>
      </c>
      <c r="B19" s="27">
        <v>2003</v>
      </c>
      <c r="C19" s="11">
        <v>4380</v>
      </c>
      <c r="D19" s="12">
        <f t="shared" si="6"/>
        <v>438</v>
      </c>
      <c r="E19" s="12">
        <v>4380</v>
      </c>
      <c r="F19" s="13" t="s">
        <v>25</v>
      </c>
      <c r="G19" s="14"/>
      <c r="H19" s="9">
        <f t="shared" si="7"/>
        <v>4380</v>
      </c>
      <c r="I19" s="9">
        <v>0</v>
      </c>
      <c r="J19" s="9">
        <v>0</v>
      </c>
      <c r="K19" s="9">
        <v>0</v>
      </c>
      <c r="L19" s="10">
        <v>0</v>
      </c>
      <c r="M19" s="9">
        <v>0</v>
      </c>
      <c r="N19" s="9">
        <v>0</v>
      </c>
      <c r="O19" s="9">
        <v>0</v>
      </c>
      <c r="P19" s="15">
        <v>0</v>
      </c>
      <c r="Q19" s="9">
        <v>0</v>
      </c>
      <c r="R19" s="15">
        <v>0</v>
      </c>
    </row>
    <row r="20" spans="1:18" x14ac:dyDescent="0.2">
      <c r="A20" s="28" t="s">
        <v>33</v>
      </c>
      <c r="B20" s="18">
        <v>2005</v>
      </c>
      <c r="C20" s="20">
        <v>8897</v>
      </c>
      <c r="D20" s="21">
        <f>C20*0.3</f>
        <v>2669.1</v>
      </c>
      <c r="E20" s="21">
        <v>8897</v>
      </c>
      <c r="F20" s="22"/>
      <c r="G20" s="23"/>
      <c r="H20" s="15">
        <f t="shared" si="7"/>
        <v>8897</v>
      </c>
      <c r="I20" s="15">
        <f>E20*0.2</f>
        <v>1779.4</v>
      </c>
      <c r="J20" s="15">
        <f t="shared" si="8"/>
        <v>8897</v>
      </c>
      <c r="K20" s="15">
        <f>H20*0.1</f>
        <v>889.7</v>
      </c>
      <c r="L20" s="24">
        <v>0</v>
      </c>
      <c r="M20" s="15">
        <v>8897</v>
      </c>
      <c r="N20" s="15">
        <v>0</v>
      </c>
      <c r="O20" s="15">
        <v>8897</v>
      </c>
      <c r="P20" s="15">
        <v>0</v>
      </c>
      <c r="Q20" s="15">
        <v>8897</v>
      </c>
      <c r="R20" s="15">
        <v>0</v>
      </c>
    </row>
    <row r="21" spans="1:18" x14ac:dyDescent="0.2">
      <c r="A21" s="28" t="s">
        <v>26</v>
      </c>
      <c r="B21" s="18">
        <v>2005</v>
      </c>
      <c r="C21" s="20">
        <v>6531</v>
      </c>
      <c r="D21" s="21">
        <f>C21*0.3</f>
        <v>1959.3</v>
      </c>
      <c r="E21" s="21">
        <v>6531</v>
      </c>
      <c r="F21" s="22" t="s">
        <v>25</v>
      </c>
      <c r="G21" s="23"/>
      <c r="H21" s="15">
        <f t="shared" si="7"/>
        <v>6531</v>
      </c>
      <c r="I21" s="15">
        <f>E21*0.2</f>
        <v>1306.2</v>
      </c>
      <c r="J21" s="15">
        <v>0</v>
      </c>
      <c r="K21" s="15">
        <v>0</v>
      </c>
      <c r="L21" s="24">
        <v>0</v>
      </c>
      <c r="M21" s="15">
        <v>0</v>
      </c>
      <c r="N21" s="15">
        <v>0</v>
      </c>
      <c r="O21" s="15">
        <v>0</v>
      </c>
      <c r="P21" s="15">
        <v>0</v>
      </c>
      <c r="Q21" s="15">
        <v>0</v>
      </c>
      <c r="R21" s="15">
        <v>0</v>
      </c>
    </row>
    <row r="22" spans="1:18" x14ac:dyDescent="0.2">
      <c r="A22" s="28" t="s">
        <v>34</v>
      </c>
      <c r="B22" s="18">
        <v>2005</v>
      </c>
      <c r="C22" s="20">
        <v>3995</v>
      </c>
      <c r="D22" s="21">
        <f>C22*0.3</f>
        <v>1198.5</v>
      </c>
      <c r="E22" s="21">
        <v>0</v>
      </c>
      <c r="F22" s="22" t="s">
        <v>31</v>
      </c>
      <c r="G22" s="23"/>
      <c r="H22" s="15">
        <f t="shared" si="7"/>
        <v>0</v>
      </c>
      <c r="I22" s="15">
        <f>E22*0.2</f>
        <v>0</v>
      </c>
      <c r="J22" s="15">
        <f t="shared" si="8"/>
        <v>0</v>
      </c>
      <c r="K22" s="15">
        <f>H22*0.2</f>
        <v>0</v>
      </c>
      <c r="L22" s="24">
        <v>0</v>
      </c>
      <c r="M22" s="15">
        <v>0</v>
      </c>
      <c r="N22" s="15">
        <f>K22*0.2</f>
        <v>0</v>
      </c>
      <c r="O22" s="15">
        <v>0</v>
      </c>
      <c r="P22" s="15">
        <v>0</v>
      </c>
      <c r="Q22" s="15">
        <v>0</v>
      </c>
      <c r="R22" s="15">
        <v>0</v>
      </c>
    </row>
    <row r="23" spans="1:18" x14ac:dyDescent="0.2">
      <c r="A23" s="28" t="s">
        <v>35</v>
      </c>
      <c r="B23" s="18">
        <v>2009</v>
      </c>
      <c r="C23" s="20">
        <v>23910</v>
      </c>
      <c r="D23" s="21">
        <f>C23*0.8</f>
        <v>19128</v>
      </c>
      <c r="E23" s="21">
        <f>104439-2718</f>
        <v>101721</v>
      </c>
      <c r="F23" s="21">
        <v>70000</v>
      </c>
      <c r="G23" s="15"/>
      <c r="H23" s="15">
        <f t="shared" si="7"/>
        <v>101721</v>
      </c>
      <c r="I23" s="15">
        <f>E23*0.7</f>
        <v>71204.7</v>
      </c>
      <c r="J23" s="15">
        <f t="shared" si="8"/>
        <v>101721</v>
      </c>
      <c r="K23" s="15">
        <f>H23*0.6</f>
        <v>61032.6</v>
      </c>
      <c r="L23" s="16">
        <v>50860.5</v>
      </c>
      <c r="M23" s="15">
        <v>101721</v>
      </c>
      <c r="N23" s="15">
        <v>40688</v>
      </c>
      <c r="O23" s="15">
        <v>101721</v>
      </c>
      <c r="P23" s="15">
        <f>O23*0.3</f>
        <v>30516.3</v>
      </c>
      <c r="Q23" s="15">
        <v>101721</v>
      </c>
      <c r="R23" s="15">
        <f>Q23*0.2</f>
        <v>20344.2</v>
      </c>
    </row>
    <row r="24" spans="1:18" x14ac:dyDescent="0.2">
      <c r="A24" s="28" t="s">
        <v>36</v>
      </c>
      <c r="B24" s="18">
        <v>2009</v>
      </c>
      <c r="C24" s="20">
        <v>500</v>
      </c>
      <c r="D24" s="21">
        <f>C24*0.8</f>
        <v>400</v>
      </c>
      <c r="E24" s="21">
        <v>500</v>
      </c>
      <c r="F24" s="21"/>
      <c r="G24" s="15"/>
      <c r="H24" s="15">
        <f t="shared" si="7"/>
        <v>500</v>
      </c>
      <c r="I24" s="15">
        <f>E24*0.7</f>
        <v>350</v>
      </c>
      <c r="J24" s="15">
        <f t="shared" si="8"/>
        <v>500</v>
      </c>
      <c r="K24" s="15">
        <f>H24*0.6</f>
        <v>300</v>
      </c>
      <c r="L24" s="16">
        <v>250</v>
      </c>
      <c r="M24" s="15">
        <v>500</v>
      </c>
      <c r="N24" s="15">
        <v>200</v>
      </c>
      <c r="O24" s="15">
        <v>500</v>
      </c>
      <c r="P24" s="16">
        <f>O24*0.3</f>
        <v>150</v>
      </c>
      <c r="Q24" s="15">
        <v>500</v>
      </c>
      <c r="R24" s="16">
        <f>Q24*0.2</f>
        <v>100</v>
      </c>
    </row>
    <row r="25" spans="1:18" x14ac:dyDescent="0.2">
      <c r="A25" s="28" t="s">
        <v>35</v>
      </c>
      <c r="B25" s="18">
        <v>2010</v>
      </c>
      <c r="C25" s="20">
        <v>2718</v>
      </c>
      <c r="D25" s="21">
        <f>C25*0.8</f>
        <v>2174.4</v>
      </c>
      <c r="E25" s="21">
        <v>2718</v>
      </c>
      <c r="F25" s="21"/>
      <c r="G25" s="15"/>
      <c r="H25" s="15">
        <f t="shared" si="7"/>
        <v>2718</v>
      </c>
      <c r="I25" s="15">
        <f>E25*0.7</f>
        <v>1902.6</v>
      </c>
      <c r="J25" s="15">
        <f t="shared" si="8"/>
        <v>2718</v>
      </c>
      <c r="K25" s="15">
        <f>H25*0.6</f>
        <v>1630.8</v>
      </c>
      <c r="L25" s="16">
        <v>1359</v>
      </c>
      <c r="M25" s="15">
        <v>2718</v>
      </c>
      <c r="N25" s="15">
        <v>1087</v>
      </c>
      <c r="O25" s="15">
        <v>2718</v>
      </c>
      <c r="P25" s="16">
        <f>O25*0.3</f>
        <v>815.4</v>
      </c>
      <c r="Q25" s="15">
        <v>2718</v>
      </c>
      <c r="R25" s="16">
        <f>Q25*0.2</f>
        <v>543.6</v>
      </c>
    </row>
    <row r="26" spans="1:18" x14ac:dyDescent="0.2">
      <c r="A26" s="28" t="s">
        <v>30</v>
      </c>
      <c r="B26" s="18">
        <v>2011</v>
      </c>
      <c r="C26" s="20">
        <v>28325</v>
      </c>
      <c r="D26" s="21">
        <v>28325</v>
      </c>
      <c r="E26" s="21">
        <v>28325</v>
      </c>
      <c r="F26" s="21"/>
      <c r="G26" s="15"/>
      <c r="H26" s="15">
        <f t="shared" si="7"/>
        <v>28325</v>
      </c>
      <c r="I26" s="15">
        <f>E26*0.9</f>
        <v>25492.5</v>
      </c>
      <c r="J26" s="15">
        <f t="shared" si="8"/>
        <v>28325</v>
      </c>
      <c r="K26" s="15">
        <f>H26*0.8</f>
        <v>22660</v>
      </c>
      <c r="L26" s="16">
        <v>19827.5</v>
      </c>
      <c r="M26" s="15">
        <v>28325</v>
      </c>
      <c r="N26" s="15">
        <v>16995</v>
      </c>
      <c r="O26" s="15">
        <v>28325</v>
      </c>
      <c r="P26" s="16">
        <f>O26*0.5</f>
        <v>14162.5</v>
      </c>
      <c r="Q26" s="15">
        <v>28325</v>
      </c>
      <c r="R26" s="16">
        <f>Q26*0.4</f>
        <v>11330</v>
      </c>
    </row>
    <row r="27" spans="1:18" x14ac:dyDescent="0.2">
      <c r="A27" s="28" t="s">
        <v>37</v>
      </c>
      <c r="B27" s="18">
        <v>2011</v>
      </c>
      <c r="C27" s="20">
        <f>53903-41102</f>
        <v>12801</v>
      </c>
      <c r="D27" s="21">
        <v>12801</v>
      </c>
      <c r="E27" s="21">
        <v>53903</v>
      </c>
      <c r="F27" s="21">
        <v>41102</v>
      </c>
      <c r="G27" s="15"/>
      <c r="H27" s="15">
        <f t="shared" si="7"/>
        <v>53903</v>
      </c>
      <c r="I27" s="15">
        <f>E27*0.9</f>
        <v>48512.700000000004</v>
      </c>
      <c r="J27" s="15">
        <f t="shared" si="8"/>
        <v>53903</v>
      </c>
      <c r="K27" s="15">
        <f>H27*0.8</f>
        <v>43122.400000000001</v>
      </c>
      <c r="L27" s="16">
        <v>37732.1</v>
      </c>
      <c r="M27" s="15">
        <v>53903</v>
      </c>
      <c r="N27" s="15">
        <v>32342</v>
      </c>
      <c r="O27" s="15">
        <v>53903</v>
      </c>
      <c r="P27" s="16">
        <f>O27*0.5</f>
        <v>26951.5</v>
      </c>
      <c r="Q27" s="15">
        <v>53903</v>
      </c>
      <c r="R27" s="16">
        <f>Q27*0.4</f>
        <v>21561.200000000001</v>
      </c>
    </row>
    <row r="28" spans="1:18" x14ac:dyDescent="0.2">
      <c r="A28" s="28" t="s">
        <v>57</v>
      </c>
      <c r="B28" s="18">
        <v>2012</v>
      </c>
      <c r="C28" s="20"/>
      <c r="D28" s="15"/>
      <c r="E28" s="15"/>
      <c r="F28" s="15"/>
      <c r="G28" s="15"/>
      <c r="H28" s="15">
        <v>527</v>
      </c>
      <c r="I28" s="15">
        <v>527</v>
      </c>
      <c r="J28" s="15">
        <f>H28</f>
        <v>527</v>
      </c>
      <c r="K28" s="15">
        <f>H28*0.9</f>
        <v>474.3</v>
      </c>
      <c r="L28" s="76">
        <f>H28*0.8</f>
        <v>421.6</v>
      </c>
      <c r="M28" s="15">
        <v>527</v>
      </c>
      <c r="N28" s="15">
        <f>H28*0.7</f>
        <v>368.9</v>
      </c>
      <c r="O28" s="15">
        <v>527</v>
      </c>
      <c r="P28" s="15">
        <f>O28*0.6</f>
        <v>316.2</v>
      </c>
      <c r="Q28" s="15">
        <v>0</v>
      </c>
      <c r="R28" s="15">
        <v>0</v>
      </c>
    </row>
    <row r="29" spans="1:18" x14ac:dyDescent="0.2">
      <c r="A29" s="28" t="s">
        <v>63</v>
      </c>
      <c r="B29" s="18">
        <v>2012</v>
      </c>
      <c r="C29" s="20"/>
      <c r="D29" s="15"/>
      <c r="E29" s="15"/>
      <c r="F29" s="15"/>
      <c r="G29" s="15"/>
      <c r="H29" s="15">
        <v>200</v>
      </c>
      <c r="I29" s="15">
        <v>200</v>
      </c>
      <c r="J29" s="15">
        <f>H29</f>
        <v>200</v>
      </c>
      <c r="K29" s="15">
        <f>H29*0.9</f>
        <v>180</v>
      </c>
      <c r="L29" s="16">
        <f>H29*0.8</f>
        <v>160</v>
      </c>
      <c r="M29" s="15">
        <v>200</v>
      </c>
      <c r="N29" s="15">
        <f>H29*0.7</f>
        <v>140</v>
      </c>
      <c r="O29" s="15">
        <v>200</v>
      </c>
      <c r="P29" s="15">
        <f>O29*0.6</f>
        <v>120</v>
      </c>
      <c r="Q29" s="15">
        <v>200</v>
      </c>
      <c r="R29" s="15">
        <v>0</v>
      </c>
    </row>
    <row r="30" spans="1:18" x14ac:dyDescent="0.2">
      <c r="A30" s="28" t="s">
        <v>38</v>
      </c>
      <c r="B30" s="18">
        <v>2013</v>
      </c>
      <c r="C30" s="20"/>
      <c r="D30" s="15"/>
      <c r="E30" s="15"/>
      <c r="F30" s="15"/>
      <c r="G30" s="15"/>
      <c r="H30" s="15"/>
      <c r="I30" s="15"/>
      <c r="J30" s="15">
        <v>71131</v>
      </c>
      <c r="K30" s="15">
        <f>J30</f>
        <v>71131</v>
      </c>
      <c r="L30" s="16">
        <v>64017.9</v>
      </c>
      <c r="M30" s="15">
        <v>71131</v>
      </c>
      <c r="N30" s="15">
        <v>56905</v>
      </c>
      <c r="O30" s="15">
        <v>71131</v>
      </c>
      <c r="P30" s="15">
        <f>O30*0.7</f>
        <v>49791.7</v>
      </c>
      <c r="Q30" s="15">
        <v>71131</v>
      </c>
      <c r="R30" s="15">
        <f>Q30*0.6</f>
        <v>42678.6</v>
      </c>
    </row>
    <row r="31" spans="1:18" s="2" customFormat="1" x14ac:dyDescent="0.2">
      <c r="A31" s="28" t="s">
        <v>39</v>
      </c>
      <c r="B31" s="18">
        <v>2014</v>
      </c>
      <c r="C31" s="15"/>
      <c r="D31" s="15"/>
      <c r="E31" s="15"/>
      <c r="F31" s="15"/>
      <c r="G31" s="15"/>
      <c r="H31" s="15"/>
      <c r="I31" s="15"/>
      <c r="J31" s="15"/>
      <c r="K31" s="15"/>
      <c r="L31" s="16"/>
      <c r="M31" s="15">
        <v>3567</v>
      </c>
      <c r="N31" s="15">
        <v>3210</v>
      </c>
      <c r="O31" s="9">
        <v>3567</v>
      </c>
      <c r="P31" s="19">
        <f>O31*0.8</f>
        <v>2853.6000000000004</v>
      </c>
      <c r="Q31" s="9">
        <v>3567</v>
      </c>
      <c r="R31" s="19">
        <f>Q31*0.7</f>
        <v>2496.8999999999996</v>
      </c>
    </row>
    <row r="32" spans="1:18" x14ac:dyDescent="0.2">
      <c r="A32" s="26" t="s">
        <v>57</v>
      </c>
      <c r="B32" s="27">
        <v>2016</v>
      </c>
      <c r="C32" s="9"/>
      <c r="D32" s="9"/>
      <c r="E32" s="9"/>
      <c r="F32" s="9"/>
      <c r="G32" s="9"/>
      <c r="H32" s="9"/>
      <c r="I32" s="9"/>
      <c r="J32" s="9"/>
      <c r="K32" s="9"/>
      <c r="L32" s="19"/>
      <c r="M32" s="9"/>
      <c r="N32" s="9"/>
      <c r="O32" s="9"/>
      <c r="P32" s="19"/>
      <c r="Q32" s="19">
        <v>560</v>
      </c>
      <c r="R32" s="19">
        <f>Q32*0.75</f>
        <v>420</v>
      </c>
    </row>
    <row r="33" spans="1:18" ht="13.5" thickBot="1" x14ac:dyDescent="0.25">
      <c r="A33" s="43"/>
      <c r="B33" s="44"/>
      <c r="C33" s="45"/>
      <c r="D33" s="45"/>
      <c r="E33" s="45"/>
      <c r="F33" s="45"/>
      <c r="G33" s="45"/>
      <c r="H33" s="45"/>
      <c r="I33" s="45"/>
      <c r="J33" s="45"/>
      <c r="K33" s="45"/>
      <c r="L33" s="46"/>
      <c r="M33" s="45"/>
      <c r="N33" s="45"/>
      <c r="O33" s="45"/>
      <c r="P33" s="46"/>
      <c r="Q33" s="46"/>
      <c r="R33" s="46"/>
    </row>
    <row r="34" spans="1:18" ht="13.5" thickBot="1" x14ac:dyDescent="0.25">
      <c r="A34" s="47"/>
      <c r="B34" s="48"/>
      <c r="C34" s="49">
        <f>SUM(C4:C30)</f>
        <v>137617</v>
      </c>
      <c r="D34" s="49">
        <f>SUM(D4:D30)</f>
        <v>92507</v>
      </c>
      <c r="E34" s="49">
        <f>SUM(E4:E30)</f>
        <v>246589</v>
      </c>
      <c r="F34" s="49"/>
      <c r="G34" s="49"/>
      <c r="H34" s="49">
        <f>SUM(H4:H30)</f>
        <v>247316</v>
      </c>
      <c r="I34" s="49">
        <f>SUM(I4:I30)</f>
        <v>172228.1</v>
      </c>
      <c r="J34" s="49">
        <f>SUM(J4:J30)</f>
        <v>294569</v>
      </c>
      <c r="K34" s="49">
        <f>SUM(K4:K30)</f>
        <v>222373.8</v>
      </c>
      <c r="L34" s="49">
        <f>SUM(L4:L30)</f>
        <v>195581.6</v>
      </c>
      <c r="M34" s="49">
        <f t="shared" ref="M34:R34" si="9">SUM(M4:M31)</f>
        <v>298136</v>
      </c>
      <c r="N34" s="49">
        <f t="shared" si="9"/>
        <v>172888.9</v>
      </c>
      <c r="O34" s="49">
        <f t="shared" si="9"/>
        <v>298136</v>
      </c>
      <c r="P34" s="50">
        <f t="shared" si="9"/>
        <v>146630.20000000001</v>
      </c>
      <c r="Q34" s="49">
        <f t="shared" si="9"/>
        <v>297609</v>
      </c>
      <c r="R34" s="51">
        <f t="shared" si="9"/>
        <v>120007.5</v>
      </c>
    </row>
    <row r="35" spans="1:18" x14ac:dyDescent="0.2">
      <c r="A35" s="53"/>
      <c r="B35" s="54"/>
      <c r="C35" s="55"/>
      <c r="D35" s="55"/>
      <c r="E35" s="55"/>
      <c r="F35" s="55"/>
      <c r="G35" s="55"/>
      <c r="H35" s="55"/>
      <c r="I35" s="55"/>
      <c r="J35" s="55"/>
      <c r="K35" s="55"/>
      <c r="L35" s="55"/>
      <c r="M35" s="55"/>
      <c r="N35" s="55"/>
      <c r="O35" s="55"/>
      <c r="P35" s="56"/>
      <c r="Q35" s="55"/>
      <c r="R35" s="55"/>
    </row>
    <row r="36" spans="1:18" x14ac:dyDescent="0.2">
      <c r="A36" s="1" t="s">
        <v>55</v>
      </c>
      <c r="B36" s="3"/>
      <c r="C36" s="1"/>
      <c r="D36" s="1"/>
      <c r="E36" s="1"/>
      <c r="F36" s="1"/>
      <c r="G36" s="1"/>
      <c r="H36" s="1"/>
      <c r="I36" s="1"/>
      <c r="J36" s="1"/>
      <c r="K36" s="1"/>
      <c r="L36" s="1"/>
      <c r="M36" s="1"/>
      <c r="N36" s="5"/>
      <c r="O36" s="5"/>
      <c r="P36" s="5"/>
    </row>
    <row r="37" spans="1:18" x14ac:dyDescent="0.2">
      <c r="A37" s="1"/>
      <c r="B37" s="3"/>
      <c r="C37" s="1"/>
      <c r="D37" s="1"/>
      <c r="E37" s="1"/>
      <c r="F37" s="1"/>
      <c r="G37" s="1"/>
      <c r="H37" s="1"/>
      <c r="I37" s="1"/>
      <c r="J37" s="1"/>
      <c r="K37" s="1"/>
      <c r="L37" s="1"/>
      <c r="M37" s="1"/>
      <c r="N37" s="6"/>
      <c r="O37" s="6"/>
      <c r="P37" s="5"/>
    </row>
    <row r="38" spans="1:18" x14ac:dyDescent="0.2">
      <c r="A38" s="1" t="s">
        <v>40</v>
      </c>
      <c r="B38" s="1" t="s">
        <v>41</v>
      </c>
      <c r="C38" s="1"/>
      <c r="D38" s="1"/>
      <c r="E38" s="1"/>
      <c r="F38" s="1"/>
      <c r="G38" s="1"/>
      <c r="H38" s="1"/>
      <c r="I38" s="1"/>
      <c r="J38" s="1"/>
      <c r="K38" s="1"/>
      <c r="L38" s="1"/>
      <c r="M38" s="1"/>
      <c r="N38" s="5"/>
      <c r="O38" s="5"/>
      <c r="P38" s="5"/>
    </row>
    <row r="39" spans="1:18" x14ac:dyDescent="0.2">
      <c r="A39" s="1" t="s">
        <v>42</v>
      </c>
      <c r="B39" s="25" t="s">
        <v>43</v>
      </c>
      <c r="C39" s="17"/>
      <c r="D39" s="17"/>
      <c r="E39" s="17"/>
      <c r="F39" s="17"/>
      <c r="G39" s="17"/>
      <c r="H39" s="17"/>
      <c r="I39" s="17"/>
      <c r="J39" s="17"/>
      <c r="K39" s="17"/>
      <c r="L39" s="17"/>
      <c r="M39" s="17"/>
      <c r="N39" s="25"/>
      <c r="O39" s="25"/>
      <c r="P39" s="25"/>
    </row>
    <row r="40" spans="1:18" x14ac:dyDescent="0.2">
      <c r="A40" s="1"/>
      <c r="B40" s="17" t="s">
        <v>44</v>
      </c>
      <c r="C40" s="17"/>
      <c r="D40" s="17"/>
      <c r="E40" s="17"/>
      <c r="F40" s="17"/>
      <c r="G40" s="17"/>
      <c r="H40" s="17"/>
      <c r="I40" s="17"/>
      <c r="J40" s="17"/>
      <c r="K40" s="17"/>
      <c r="L40" s="17"/>
      <c r="M40" s="17"/>
      <c r="N40" s="25"/>
      <c r="O40" s="25"/>
      <c r="P40" s="25"/>
    </row>
    <row r="41" spans="1:18" x14ac:dyDescent="0.2">
      <c r="A41" s="1"/>
      <c r="B41" s="17" t="s">
        <v>45</v>
      </c>
      <c r="C41" s="17"/>
      <c r="D41" s="17"/>
      <c r="E41" s="17"/>
      <c r="F41" s="17"/>
      <c r="G41" s="17"/>
      <c r="H41" s="17"/>
      <c r="I41" s="17"/>
      <c r="J41" s="17"/>
      <c r="K41" s="17"/>
      <c r="L41" s="17"/>
      <c r="M41" s="17"/>
      <c r="N41" s="25"/>
      <c r="O41" s="25"/>
      <c r="P41" s="25"/>
    </row>
    <row r="42" spans="1:18" x14ac:dyDescent="0.2">
      <c r="A42" s="5"/>
      <c r="B42" s="52" t="s">
        <v>46</v>
      </c>
      <c r="C42" s="25"/>
      <c r="D42" s="25"/>
      <c r="E42" s="25"/>
      <c r="F42" s="25"/>
      <c r="G42" s="25"/>
      <c r="H42" s="25"/>
      <c r="I42" s="25"/>
      <c r="J42" s="25"/>
      <c r="K42" s="25"/>
      <c r="L42" s="25"/>
      <c r="M42" s="25"/>
      <c r="N42" s="25"/>
      <c r="O42" s="25"/>
      <c r="P42" s="25"/>
    </row>
    <row r="43" spans="1:18" x14ac:dyDescent="0.2">
      <c r="A43" s="5"/>
      <c r="B43" s="25" t="s">
        <v>47</v>
      </c>
      <c r="C43" s="25"/>
      <c r="D43" s="25"/>
      <c r="E43" s="25"/>
      <c r="F43" s="25"/>
      <c r="G43" s="25"/>
      <c r="H43" s="25"/>
      <c r="I43" s="25"/>
      <c r="J43" s="25"/>
      <c r="K43" s="25"/>
      <c r="L43" s="25"/>
      <c r="M43" s="25"/>
      <c r="N43" s="25"/>
      <c r="O43" s="25"/>
      <c r="P43" s="25"/>
    </row>
    <row r="44" spans="1:18" x14ac:dyDescent="0.2">
      <c r="A44" t="s">
        <v>53</v>
      </c>
      <c r="B44" t="s">
        <v>54</v>
      </c>
    </row>
    <row r="45" spans="1:18" x14ac:dyDescent="0.2">
      <c r="A45" t="s">
        <v>56</v>
      </c>
      <c r="B45" t="s">
        <v>58</v>
      </c>
    </row>
    <row r="63" spans="3:10" x14ac:dyDescent="0.2">
      <c r="C63" s="86" t="s">
        <v>48</v>
      </c>
      <c r="D63" s="86"/>
      <c r="E63" s="86"/>
      <c r="F63" s="86"/>
      <c r="G63" s="86"/>
      <c r="H63" s="86"/>
      <c r="I63" s="86"/>
      <c r="J63" s="86"/>
    </row>
  </sheetData>
  <mergeCells count="2">
    <mergeCell ref="A1:K1"/>
    <mergeCell ref="C63:J63"/>
  </mergeCells>
  <pageMargins left="0.70866141732283472" right="0.70866141732283472" top="0.74803149606299213" bottom="0.74803149606299213" header="0.31496062992125984" footer="0.31496062992125984"/>
  <pageSetup paperSize="9" scale="4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workbookViewId="0">
      <selection activeCell="B42" sqref="B42"/>
    </sheetView>
  </sheetViews>
  <sheetFormatPr defaultRowHeight="12.75" x14ac:dyDescent="0.2"/>
  <cols>
    <col min="1" max="1" width="33" customWidth="1"/>
    <col min="2" max="2" width="9" customWidth="1"/>
    <col min="3" max="4" width="12.7109375" customWidth="1"/>
    <col min="5" max="5" width="12.7109375" hidden="1" customWidth="1"/>
    <col min="6" max="6" width="12.7109375" customWidth="1"/>
    <col min="7" max="7" width="12.7109375" hidden="1" customWidth="1"/>
    <col min="8" max="8" width="12.7109375" customWidth="1"/>
  </cols>
  <sheetData>
    <row r="1" spans="1:8" ht="15.75" thickBot="1" x14ac:dyDescent="0.25">
      <c r="A1" s="87" t="str">
        <f>'FA Schedule 31 Mar 2016'!A1:K1</f>
        <v>Lytchett Matravers Parish Council - Fixed Asset Register to 31/3/2016</v>
      </c>
      <c r="B1" s="88"/>
      <c r="C1" s="88"/>
      <c r="D1" s="88"/>
      <c r="E1" s="88"/>
      <c r="F1" s="88"/>
      <c r="G1" s="88"/>
      <c r="H1" s="89"/>
    </row>
    <row r="2" spans="1:8" ht="13.5" thickBot="1" x14ac:dyDescent="0.25"/>
    <row r="3" spans="1:8" ht="51" x14ac:dyDescent="0.2">
      <c r="A3" s="63" t="s">
        <v>0</v>
      </c>
      <c r="B3" s="64" t="s">
        <v>60</v>
      </c>
      <c r="C3" s="65" t="s">
        <v>64</v>
      </c>
      <c r="D3" s="65" t="s">
        <v>12</v>
      </c>
      <c r="E3" s="65" t="s">
        <v>49</v>
      </c>
      <c r="F3" s="65" t="s">
        <v>50</v>
      </c>
      <c r="G3" s="65" t="s">
        <v>52</v>
      </c>
      <c r="H3" s="66" t="s">
        <v>51</v>
      </c>
    </row>
    <row r="4" spans="1:8" ht="17.100000000000001" customHeight="1" x14ac:dyDescent="0.2">
      <c r="A4" s="67" t="s">
        <v>13</v>
      </c>
      <c r="B4" s="57"/>
      <c r="C4" s="58" t="s">
        <v>14</v>
      </c>
      <c r="D4" s="58"/>
      <c r="E4" s="58" t="s">
        <v>14</v>
      </c>
      <c r="F4" s="58"/>
      <c r="G4" s="58" t="s">
        <v>14</v>
      </c>
      <c r="H4" s="68"/>
    </row>
    <row r="5" spans="1:8" ht="17.100000000000001" customHeight="1" x14ac:dyDescent="0.2">
      <c r="A5" s="69" t="s">
        <v>15</v>
      </c>
      <c r="B5" s="27">
        <v>1964</v>
      </c>
      <c r="C5" s="9">
        <f>'FA Schedule 31 Mar 2016'!Q4</f>
        <v>2188</v>
      </c>
      <c r="D5" s="9">
        <f>C5</f>
        <v>2188</v>
      </c>
      <c r="E5" s="9">
        <v>2188</v>
      </c>
      <c r="F5" s="9">
        <f>C5</f>
        <v>2188</v>
      </c>
      <c r="G5" s="9">
        <v>2188</v>
      </c>
      <c r="H5" s="70">
        <f>C5</f>
        <v>2188</v>
      </c>
    </row>
    <row r="6" spans="1:8" ht="17.100000000000001" customHeight="1" x14ac:dyDescent="0.2">
      <c r="A6" s="69" t="s">
        <v>16</v>
      </c>
      <c r="B6" s="27">
        <v>1987</v>
      </c>
      <c r="C6" s="9">
        <f>'FA Schedule 31 Mar 2016'!Q5</f>
        <v>8600</v>
      </c>
      <c r="D6" s="9">
        <f t="shared" ref="D6:D12" si="0">C6</f>
        <v>8600</v>
      </c>
      <c r="E6" s="9">
        <v>2189</v>
      </c>
      <c r="F6" s="9">
        <f t="shared" ref="F6:F12" si="1">C6</f>
        <v>8600</v>
      </c>
      <c r="G6" s="9">
        <v>2189</v>
      </c>
      <c r="H6" s="70">
        <f t="shared" ref="H6:H12" si="2">C6</f>
        <v>8600</v>
      </c>
    </row>
    <row r="7" spans="1:8" ht="17.100000000000001" customHeight="1" x14ac:dyDescent="0.2">
      <c r="A7" s="69" t="s">
        <v>17</v>
      </c>
      <c r="B7" s="27">
        <v>1973</v>
      </c>
      <c r="C7" s="9">
        <f>'FA Schedule 31 Mar 2016'!Q6</f>
        <v>1155</v>
      </c>
      <c r="D7" s="9">
        <f t="shared" si="0"/>
        <v>1155</v>
      </c>
      <c r="E7" s="9">
        <v>2190</v>
      </c>
      <c r="F7" s="9">
        <f t="shared" si="1"/>
        <v>1155</v>
      </c>
      <c r="G7" s="9">
        <v>2190</v>
      </c>
      <c r="H7" s="70">
        <f t="shared" si="2"/>
        <v>1155</v>
      </c>
    </row>
    <row r="8" spans="1:8" ht="17.100000000000001" customHeight="1" x14ac:dyDescent="0.2">
      <c r="A8" s="69" t="s">
        <v>18</v>
      </c>
      <c r="B8" s="27">
        <v>1988</v>
      </c>
      <c r="C8" s="9">
        <f>'FA Schedule 31 Mar 2016'!Q7</f>
        <v>8960</v>
      </c>
      <c r="D8" s="9">
        <f t="shared" si="0"/>
        <v>8960</v>
      </c>
      <c r="E8" s="9">
        <v>2191</v>
      </c>
      <c r="F8" s="9">
        <f t="shared" si="1"/>
        <v>8960</v>
      </c>
      <c r="G8" s="9">
        <v>2191</v>
      </c>
      <c r="H8" s="70">
        <f t="shared" si="2"/>
        <v>8960</v>
      </c>
    </row>
    <row r="9" spans="1:8" ht="17.100000000000001" customHeight="1" x14ac:dyDescent="0.2">
      <c r="A9" s="69" t="s">
        <v>19</v>
      </c>
      <c r="B9" s="27">
        <v>1990</v>
      </c>
      <c r="C9" s="9">
        <f>'FA Schedule 31 Mar 2016'!Q8</f>
        <v>50</v>
      </c>
      <c r="D9" s="9">
        <f t="shared" si="0"/>
        <v>50</v>
      </c>
      <c r="E9" s="9">
        <v>2192</v>
      </c>
      <c r="F9" s="9">
        <f t="shared" si="1"/>
        <v>50</v>
      </c>
      <c r="G9" s="9">
        <v>2192</v>
      </c>
      <c r="H9" s="70">
        <f t="shared" si="2"/>
        <v>50</v>
      </c>
    </row>
    <row r="10" spans="1:8" ht="17.100000000000001" customHeight="1" x14ac:dyDescent="0.2">
      <c r="A10" s="69" t="s">
        <v>20</v>
      </c>
      <c r="B10" s="27">
        <v>2002</v>
      </c>
      <c r="C10" s="9">
        <f>'FA Schedule 31 Mar 2016'!Q9</f>
        <v>0</v>
      </c>
      <c r="D10" s="9">
        <f t="shared" si="0"/>
        <v>0</v>
      </c>
      <c r="E10" s="9">
        <v>2193</v>
      </c>
      <c r="F10" s="9">
        <f t="shared" si="1"/>
        <v>0</v>
      </c>
      <c r="G10" s="9">
        <v>2193</v>
      </c>
      <c r="H10" s="70">
        <f t="shared" si="2"/>
        <v>0</v>
      </c>
    </row>
    <row r="11" spans="1:8" ht="17.100000000000001" customHeight="1" x14ac:dyDescent="0.2">
      <c r="A11" s="69" t="s">
        <v>21</v>
      </c>
      <c r="B11" s="27">
        <v>2002</v>
      </c>
      <c r="C11" s="9">
        <f>'FA Schedule 31 Mar 2016'!Q10</f>
        <v>0</v>
      </c>
      <c r="D11" s="9">
        <f t="shared" si="0"/>
        <v>0</v>
      </c>
      <c r="E11" s="9">
        <v>2194</v>
      </c>
      <c r="F11" s="9">
        <f t="shared" si="1"/>
        <v>0</v>
      </c>
      <c r="G11" s="9">
        <v>2194</v>
      </c>
      <c r="H11" s="70">
        <f t="shared" si="2"/>
        <v>0</v>
      </c>
    </row>
    <row r="12" spans="1:8" ht="17.100000000000001" customHeight="1" x14ac:dyDescent="0.2">
      <c r="A12" s="69" t="s">
        <v>22</v>
      </c>
      <c r="B12" s="27">
        <v>2008</v>
      </c>
      <c r="C12" s="9">
        <f>'FA Schedule 31 Mar 2016'!Q11</f>
        <v>0</v>
      </c>
      <c r="D12" s="9">
        <f t="shared" si="0"/>
        <v>0</v>
      </c>
      <c r="E12" s="9">
        <v>2195</v>
      </c>
      <c r="F12" s="9">
        <f t="shared" si="1"/>
        <v>0</v>
      </c>
      <c r="G12" s="9">
        <v>2195</v>
      </c>
      <c r="H12" s="70">
        <f t="shared" si="2"/>
        <v>0</v>
      </c>
    </row>
    <row r="13" spans="1:8" ht="17.100000000000001" customHeight="1" x14ac:dyDescent="0.2">
      <c r="A13" s="67" t="s">
        <v>23</v>
      </c>
      <c r="B13" s="57"/>
      <c r="C13" s="59"/>
      <c r="D13" s="59"/>
      <c r="E13" s="59"/>
      <c r="F13" s="59"/>
      <c r="G13" s="59"/>
      <c r="H13" s="71"/>
    </row>
    <row r="14" spans="1:8" ht="17.100000000000001" customHeight="1" x14ac:dyDescent="0.2">
      <c r="A14" s="69" t="s">
        <v>24</v>
      </c>
      <c r="B14" s="27">
        <v>2002</v>
      </c>
      <c r="C14" s="9">
        <f>'FA Schedule 31 Mar 2016'!Q13</f>
        <v>0</v>
      </c>
      <c r="D14" s="9">
        <f>'FA Schedule 31 Mar 2016'!N13</f>
        <v>0</v>
      </c>
      <c r="E14" s="9">
        <v>0</v>
      </c>
      <c r="F14" s="15">
        <f>'FA Schedule 31 Mar 2016'!P13</f>
        <v>0</v>
      </c>
      <c r="G14" s="9">
        <v>0</v>
      </c>
      <c r="H14" s="72">
        <f>'FA Schedule 31 Mar 2016'!R13</f>
        <v>0</v>
      </c>
    </row>
    <row r="15" spans="1:8" ht="17.100000000000001" customHeight="1" x14ac:dyDescent="0.2">
      <c r="A15" s="69" t="s">
        <v>26</v>
      </c>
      <c r="B15" s="27">
        <v>2002</v>
      </c>
      <c r="C15" s="9">
        <f>'FA Schedule 31 Mar 2016'!Q14</f>
        <v>0</v>
      </c>
      <c r="D15" s="9">
        <f>'FA Schedule 31 Mar 2016'!N14</f>
        <v>0</v>
      </c>
      <c r="E15" s="9">
        <v>1</v>
      </c>
      <c r="F15" s="15">
        <f>'FA Schedule 31 Mar 2016'!P14</f>
        <v>0</v>
      </c>
      <c r="G15" s="9">
        <v>1</v>
      </c>
      <c r="H15" s="72">
        <f>'FA Schedule 31 Mar 2016'!R14</f>
        <v>0</v>
      </c>
    </row>
    <row r="16" spans="1:8" ht="17.100000000000001" customHeight="1" x14ac:dyDescent="0.2">
      <c r="A16" s="69" t="s">
        <v>27</v>
      </c>
      <c r="B16" s="27">
        <v>2002</v>
      </c>
      <c r="C16" s="9">
        <f>'FA Schedule 31 Mar 2016'!Q15</f>
        <v>3948</v>
      </c>
      <c r="D16" s="9">
        <f>'FA Schedule 31 Mar 2016'!N15</f>
        <v>0</v>
      </c>
      <c r="E16" s="9">
        <v>2</v>
      </c>
      <c r="F16" s="15">
        <f>'FA Schedule 31 Mar 2016'!P15</f>
        <v>0</v>
      </c>
      <c r="G16" s="9">
        <v>2</v>
      </c>
      <c r="H16" s="72">
        <f>'FA Schedule 31 Mar 2016'!R15</f>
        <v>0</v>
      </c>
    </row>
    <row r="17" spans="1:8" ht="17.100000000000001" customHeight="1" x14ac:dyDescent="0.2">
      <c r="A17" s="69" t="s">
        <v>28</v>
      </c>
      <c r="B17" s="27">
        <v>2002</v>
      </c>
      <c r="C17" s="9">
        <f>'FA Schedule 31 Mar 2016'!Q16</f>
        <v>1422</v>
      </c>
      <c r="D17" s="9">
        <f>'FA Schedule 31 Mar 2016'!N16</f>
        <v>0</v>
      </c>
      <c r="E17" s="9">
        <v>3</v>
      </c>
      <c r="F17" s="15">
        <f>'FA Schedule 31 Mar 2016'!P16</f>
        <v>0</v>
      </c>
      <c r="G17" s="9">
        <v>3</v>
      </c>
      <c r="H17" s="72">
        <f>'FA Schedule 31 Mar 2016'!R16</f>
        <v>0</v>
      </c>
    </row>
    <row r="18" spans="1:8" ht="17.100000000000001" customHeight="1" x14ac:dyDescent="0.2">
      <c r="A18" s="69" t="s">
        <v>29</v>
      </c>
      <c r="B18" s="27">
        <v>2002</v>
      </c>
      <c r="C18" s="9">
        <f>'FA Schedule 31 Mar 2016'!Q17</f>
        <v>324</v>
      </c>
      <c r="D18" s="9">
        <f>'FA Schedule 31 Mar 2016'!N17</f>
        <v>0</v>
      </c>
      <c r="E18" s="9">
        <v>4</v>
      </c>
      <c r="F18" s="15">
        <f>'FA Schedule 31 Mar 2016'!P17</f>
        <v>0</v>
      </c>
      <c r="G18" s="9">
        <v>4</v>
      </c>
      <c r="H18" s="72">
        <f>'FA Schedule 31 Mar 2016'!R17</f>
        <v>0</v>
      </c>
    </row>
    <row r="19" spans="1:8" ht="17.100000000000001" customHeight="1" x14ac:dyDescent="0.2">
      <c r="A19" s="69" t="s">
        <v>30</v>
      </c>
      <c r="B19" s="27">
        <v>2003</v>
      </c>
      <c r="C19" s="9">
        <f>'FA Schedule 31 Mar 2016'!Q18</f>
        <v>0</v>
      </c>
      <c r="D19" s="9">
        <f>'FA Schedule 31 Mar 2016'!N18</f>
        <v>0</v>
      </c>
      <c r="E19" s="9">
        <v>5</v>
      </c>
      <c r="F19" s="15">
        <f>'FA Schedule 31 Mar 2016'!P18</f>
        <v>0</v>
      </c>
      <c r="G19" s="9">
        <v>5</v>
      </c>
      <c r="H19" s="72">
        <f>'FA Schedule 31 Mar 2016'!R18</f>
        <v>0</v>
      </c>
    </row>
    <row r="20" spans="1:8" ht="17.100000000000001" customHeight="1" x14ac:dyDescent="0.2">
      <c r="A20" s="69" t="s">
        <v>32</v>
      </c>
      <c r="B20" s="27">
        <v>2003</v>
      </c>
      <c r="C20" s="9">
        <f>'FA Schedule 31 Mar 2016'!Q19</f>
        <v>0</v>
      </c>
      <c r="D20" s="9">
        <f>'FA Schedule 31 Mar 2016'!N19</f>
        <v>0</v>
      </c>
      <c r="E20" s="9">
        <v>6</v>
      </c>
      <c r="F20" s="15">
        <f>'FA Schedule 31 Mar 2016'!P19</f>
        <v>0</v>
      </c>
      <c r="G20" s="9">
        <v>6</v>
      </c>
      <c r="H20" s="72">
        <f>'FA Schedule 31 Mar 2016'!R19</f>
        <v>0</v>
      </c>
    </row>
    <row r="21" spans="1:8" ht="17.100000000000001" customHeight="1" x14ac:dyDescent="0.2">
      <c r="A21" s="73" t="s">
        <v>33</v>
      </c>
      <c r="B21" s="18">
        <v>2005</v>
      </c>
      <c r="C21" s="9">
        <f>'FA Schedule 31 Mar 2016'!Q20</f>
        <v>8897</v>
      </c>
      <c r="D21" s="9">
        <f>'FA Schedule 31 Mar 2016'!N20</f>
        <v>0</v>
      </c>
      <c r="E21" s="9">
        <v>7</v>
      </c>
      <c r="F21" s="15">
        <f>'FA Schedule 31 Mar 2016'!P20</f>
        <v>0</v>
      </c>
      <c r="G21" s="9">
        <v>7</v>
      </c>
      <c r="H21" s="72">
        <f>'FA Schedule 31 Mar 2016'!R20</f>
        <v>0</v>
      </c>
    </row>
    <row r="22" spans="1:8" ht="17.100000000000001" customHeight="1" x14ac:dyDescent="0.2">
      <c r="A22" s="73" t="s">
        <v>26</v>
      </c>
      <c r="B22" s="18">
        <v>2005</v>
      </c>
      <c r="C22" s="9">
        <f>'FA Schedule 31 Mar 2016'!Q21</f>
        <v>0</v>
      </c>
      <c r="D22" s="9">
        <f>'FA Schedule 31 Mar 2016'!N21</f>
        <v>0</v>
      </c>
      <c r="E22" s="9">
        <v>8</v>
      </c>
      <c r="F22" s="15">
        <f>'FA Schedule 31 Mar 2016'!P21</f>
        <v>0</v>
      </c>
      <c r="G22" s="9">
        <v>8</v>
      </c>
      <c r="H22" s="72">
        <f>'FA Schedule 31 Mar 2016'!R21</f>
        <v>0</v>
      </c>
    </row>
    <row r="23" spans="1:8" ht="17.100000000000001" customHeight="1" x14ac:dyDescent="0.2">
      <c r="A23" s="73" t="s">
        <v>34</v>
      </c>
      <c r="B23" s="18">
        <v>2005</v>
      </c>
      <c r="C23" s="9">
        <f>'FA Schedule 31 Mar 2016'!Q22</f>
        <v>0</v>
      </c>
      <c r="D23" s="9">
        <f>'FA Schedule 31 Mar 2016'!N22</f>
        <v>0</v>
      </c>
      <c r="E23" s="9">
        <v>9</v>
      </c>
      <c r="F23" s="15">
        <f>'FA Schedule 31 Mar 2016'!P22</f>
        <v>0</v>
      </c>
      <c r="G23" s="9">
        <v>9</v>
      </c>
      <c r="H23" s="72">
        <f>'FA Schedule 31 Mar 2016'!R22</f>
        <v>0</v>
      </c>
    </row>
    <row r="24" spans="1:8" ht="17.100000000000001" customHeight="1" x14ac:dyDescent="0.2">
      <c r="A24" s="73" t="s">
        <v>35</v>
      </c>
      <c r="B24" s="18">
        <v>2009</v>
      </c>
      <c r="C24" s="9">
        <f>'FA Schedule 31 Mar 2016'!Q23</f>
        <v>101721</v>
      </c>
      <c r="D24" s="9">
        <f>'FA Schedule 31 Mar 2016'!N23</f>
        <v>40688</v>
      </c>
      <c r="E24" s="9">
        <v>10</v>
      </c>
      <c r="F24" s="15">
        <f>'FA Schedule 31 Mar 2016'!P23</f>
        <v>30516.3</v>
      </c>
      <c r="G24" s="9">
        <v>10</v>
      </c>
      <c r="H24" s="72">
        <f>'FA Schedule 31 Mar 2016'!R23</f>
        <v>20344.2</v>
      </c>
    </row>
    <row r="25" spans="1:8" ht="17.100000000000001" customHeight="1" x14ac:dyDescent="0.2">
      <c r="A25" s="73" t="s">
        <v>36</v>
      </c>
      <c r="B25" s="18">
        <v>2009</v>
      </c>
      <c r="C25" s="9">
        <f>'FA Schedule 31 Mar 2016'!Q24</f>
        <v>500</v>
      </c>
      <c r="D25" s="9">
        <f>'FA Schedule 31 Mar 2016'!N24</f>
        <v>200</v>
      </c>
      <c r="E25" s="9">
        <v>11</v>
      </c>
      <c r="F25" s="15">
        <f>'FA Schedule 31 Mar 2016'!P24</f>
        <v>150</v>
      </c>
      <c r="G25" s="9">
        <v>11</v>
      </c>
      <c r="H25" s="72">
        <f>'FA Schedule 31 Mar 2016'!R24</f>
        <v>100</v>
      </c>
    </row>
    <row r="26" spans="1:8" ht="17.100000000000001" customHeight="1" x14ac:dyDescent="0.2">
      <c r="A26" s="73" t="s">
        <v>35</v>
      </c>
      <c r="B26" s="18">
        <v>2010</v>
      </c>
      <c r="C26" s="9">
        <f>'FA Schedule 31 Mar 2016'!Q25</f>
        <v>2718</v>
      </c>
      <c r="D26" s="9">
        <f>'FA Schedule 31 Mar 2016'!N25</f>
        <v>1087</v>
      </c>
      <c r="E26" s="9">
        <v>12</v>
      </c>
      <c r="F26" s="15">
        <f>'FA Schedule 31 Mar 2016'!P25</f>
        <v>815.4</v>
      </c>
      <c r="G26" s="9">
        <v>12</v>
      </c>
      <c r="H26" s="72">
        <f>'FA Schedule 31 Mar 2016'!R25</f>
        <v>543.6</v>
      </c>
    </row>
    <row r="27" spans="1:8" ht="17.100000000000001" customHeight="1" x14ac:dyDescent="0.2">
      <c r="A27" s="73" t="s">
        <v>30</v>
      </c>
      <c r="B27" s="18">
        <v>2011</v>
      </c>
      <c r="C27" s="9">
        <f>'FA Schedule 31 Mar 2016'!Q26</f>
        <v>28325</v>
      </c>
      <c r="D27" s="9">
        <f>'FA Schedule 31 Mar 2016'!N26</f>
        <v>16995</v>
      </c>
      <c r="E27" s="9">
        <v>13</v>
      </c>
      <c r="F27" s="15">
        <f>'FA Schedule 31 Mar 2016'!P26</f>
        <v>14162.5</v>
      </c>
      <c r="G27" s="9">
        <v>13</v>
      </c>
      <c r="H27" s="72">
        <f>'FA Schedule 31 Mar 2016'!R26</f>
        <v>11330</v>
      </c>
    </row>
    <row r="28" spans="1:8" ht="17.100000000000001" customHeight="1" x14ac:dyDescent="0.2">
      <c r="A28" s="73" t="s">
        <v>37</v>
      </c>
      <c r="B28" s="18">
        <v>2011</v>
      </c>
      <c r="C28" s="9">
        <f>'FA Schedule 31 Mar 2016'!Q27</f>
        <v>53903</v>
      </c>
      <c r="D28" s="9">
        <f>'FA Schedule 31 Mar 2016'!N27</f>
        <v>32342</v>
      </c>
      <c r="E28" s="9">
        <v>14</v>
      </c>
      <c r="F28" s="15">
        <f>'FA Schedule 31 Mar 2016'!P27</f>
        <v>26951.5</v>
      </c>
      <c r="G28" s="9">
        <v>14</v>
      </c>
      <c r="H28" s="72">
        <f>'FA Schedule 31 Mar 2016'!R27</f>
        <v>21561.200000000001</v>
      </c>
    </row>
    <row r="29" spans="1:8" ht="17.100000000000001" customHeight="1" x14ac:dyDescent="0.2">
      <c r="A29" s="73" t="s">
        <v>57</v>
      </c>
      <c r="B29" s="18">
        <v>2012</v>
      </c>
      <c r="C29" s="9">
        <f>'FA Schedule 31 Mar 2016'!Q28</f>
        <v>0</v>
      </c>
      <c r="D29" s="9">
        <f>'FA Schedule 31 Mar 2016'!N28</f>
        <v>368.9</v>
      </c>
      <c r="E29" s="9">
        <v>15</v>
      </c>
      <c r="F29" s="15">
        <f>'FA Schedule 31 Mar 2016'!P28</f>
        <v>316.2</v>
      </c>
      <c r="G29" s="9">
        <v>15</v>
      </c>
      <c r="H29" s="72">
        <f>'FA Schedule 31 Mar 2016'!R28</f>
        <v>0</v>
      </c>
    </row>
    <row r="30" spans="1:8" ht="17.100000000000001" customHeight="1" x14ac:dyDescent="0.2">
      <c r="A30" s="73" t="s">
        <v>63</v>
      </c>
      <c r="B30" s="18">
        <v>2012</v>
      </c>
      <c r="C30" s="9">
        <f>'FA Schedule 31 Mar 2016'!Q29</f>
        <v>200</v>
      </c>
      <c r="D30" s="9">
        <f>'FA Schedule 31 Mar 2016'!N29</f>
        <v>140</v>
      </c>
      <c r="E30" s="9">
        <v>16</v>
      </c>
      <c r="F30" s="15">
        <f>'FA Schedule 31 Mar 2016'!P29</f>
        <v>120</v>
      </c>
      <c r="G30" s="9">
        <v>16</v>
      </c>
      <c r="H30" s="72">
        <f>'FA Schedule 31 Mar 2016'!R29</f>
        <v>0</v>
      </c>
    </row>
    <row r="31" spans="1:8" ht="17.100000000000001" customHeight="1" x14ac:dyDescent="0.2">
      <c r="A31" s="73" t="s">
        <v>38</v>
      </c>
      <c r="B31" s="18">
        <v>2013</v>
      </c>
      <c r="C31" s="9">
        <f>'FA Schedule 31 Mar 2016'!Q30</f>
        <v>71131</v>
      </c>
      <c r="D31" s="9">
        <f>'FA Schedule 31 Mar 2016'!N30</f>
        <v>56905</v>
      </c>
      <c r="E31" s="9">
        <v>17</v>
      </c>
      <c r="F31" s="15">
        <f>'FA Schedule 31 Mar 2016'!P30</f>
        <v>49791.7</v>
      </c>
      <c r="G31" s="9">
        <v>17</v>
      </c>
      <c r="H31" s="72">
        <f>'FA Schedule 31 Mar 2016'!R30</f>
        <v>42678.6</v>
      </c>
    </row>
    <row r="32" spans="1:8" ht="17.100000000000001" customHeight="1" x14ac:dyDescent="0.2">
      <c r="A32" s="73" t="s">
        <v>39</v>
      </c>
      <c r="B32" s="18">
        <v>2014</v>
      </c>
      <c r="C32" s="9">
        <f>'FA Schedule 31 Mar 2016'!Q31</f>
        <v>3567</v>
      </c>
      <c r="D32" s="9">
        <f>'FA Schedule 31 Mar 2016'!N31</f>
        <v>3210</v>
      </c>
      <c r="E32" s="9">
        <v>18</v>
      </c>
      <c r="F32" s="15">
        <f>'FA Schedule 31 Mar 2016'!P31</f>
        <v>2853.6000000000004</v>
      </c>
      <c r="G32" s="9">
        <v>18</v>
      </c>
      <c r="H32" s="72">
        <f>'FA Schedule 31 Mar 2016'!R31</f>
        <v>2496.8999999999996</v>
      </c>
    </row>
    <row r="33" spans="1:8" ht="17.100000000000001" customHeight="1" thickBot="1" x14ac:dyDescent="0.25">
      <c r="A33" s="74" t="s">
        <v>57</v>
      </c>
      <c r="B33" s="75">
        <v>2016</v>
      </c>
      <c r="C33" s="45">
        <f>'FA Schedule 31 Mar 2016'!Q32</f>
        <v>560</v>
      </c>
      <c r="D33" s="45">
        <f>'FA Schedule 31 Mar 2016'!N32</f>
        <v>0</v>
      </c>
      <c r="E33" s="45">
        <v>19</v>
      </c>
      <c r="F33" s="78">
        <f>'FA Schedule 31 Mar 2016'!P32</f>
        <v>0</v>
      </c>
      <c r="G33" s="45">
        <v>19</v>
      </c>
      <c r="H33" s="79">
        <f>'FA Schedule 31 Mar 2016'!R32</f>
        <v>420</v>
      </c>
    </row>
    <row r="34" spans="1:8" ht="17.100000000000001" customHeight="1" thickBot="1" x14ac:dyDescent="0.25">
      <c r="C34" s="77"/>
      <c r="D34" s="77"/>
      <c r="E34" s="77"/>
      <c r="F34" s="80"/>
      <c r="G34" s="80"/>
      <c r="H34" s="80"/>
    </row>
    <row r="35" spans="1:8" ht="17.100000000000001" customHeight="1" thickBot="1" x14ac:dyDescent="0.25">
      <c r="A35" s="62" t="s">
        <v>61</v>
      </c>
      <c r="B35" s="60"/>
      <c r="C35" s="61">
        <f>SUM(C5:C33)</f>
        <v>298169</v>
      </c>
      <c r="D35" s="61">
        <f t="shared" ref="D35:H35" si="3">SUM(D5:D33)</f>
        <v>172888.9</v>
      </c>
      <c r="E35" s="61">
        <f t="shared" si="3"/>
        <v>17722</v>
      </c>
      <c r="F35" s="61">
        <f t="shared" si="3"/>
        <v>146630.20000000001</v>
      </c>
      <c r="G35" s="61">
        <f t="shared" si="3"/>
        <v>17722</v>
      </c>
      <c r="H35" s="81">
        <f t="shared" si="3"/>
        <v>120427.5</v>
      </c>
    </row>
    <row r="37" spans="1:8" x14ac:dyDescent="0.2">
      <c r="A37" t="s">
        <v>62</v>
      </c>
    </row>
  </sheetData>
  <mergeCells count="1">
    <mergeCell ref="A1:H1"/>
  </mergeCells>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 Schedule 31 Mar 2016</vt:lpstr>
      <vt:lpstr>Extract</vt:lpstr>
      <vt:lpstr>Extract!Print_Area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dc:creator>
  <cp:lastModifiedBy>Tim Watton</cp:lastModifiedBy>
  <cp:lastPrinted>2016-04-18T12:08:39Z</cp:lastPrinted>
  <dcterms:created xsi:type="dcterms:W3CDTF">2015-04-09T06:03:47Z</dcterms:created>
  <dcterms:modified xsi:type="dcterms:W3CDTF">2016-04-18T12:08:48Z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PAuthor">
    <vt:lpwstr>Alf Bush</vt:lpwstr>
  </property>
  <property fmtid="{D5CDD505-2E9C-101B-9397-08002B2CF9AE}" pid="3" name="AXPDataClassification">
    <vt:lpwstr>AXP Public</vt:lpwstr>
  </property>
  <property fmtid="{D5CDD505-2E9C-101B-9397-08002B2CF9AE}" pid="4" name="AXPDataClassificationForSearch">
    <vt:lpwstr>AXPPublic_UniqueSearchString</vt:lpwstr>
  </property>
</Properties>
</file>