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me\Documents\Lytchett PC\Finance &amp; General Purposes Committee\Minutes\"/>
    </mc:Choice>
  </mc:AlternateContent>
  <bookViews>
    <workbookView xWindow="0" yWindow="0" windowWidth="20490" windowHeight="7455"/>
  </bookViews>
  <sheets>
    <sheet name="FA Schedule 31 Mar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4" i="1" l="1"/>
  <c r="AA52" i="1"/>
  <c r="AB51" i="1"/>
  <c r="AB50" i="1"/>
  <c r="AB49" i="1"/>
  <c r="AB48" i="1"/>
  <c r="AB47" i="1"/>
  <c r="AB46" i="1"/>
  <c r="AB45" i="1"/>
  <c r="AB43" i="1"/>
  <c r="AB42" i="1"/>
  <c r="AB41" i="1"/>
  <c r="Y52" i="1"/>
  <c r="W52" i="1"/>
  <c r="U52" i="1"/>
  <c r="S52" i="1"/>
  <c r="Q52" i="1"/>
  <c r="O52" i="1"/>
  <c r="M52" i="1"/>
  <c r="G52" i="1"/>
  <c r="F52" i="1"/>
  <c r="AB40" i="1" l="1"/>
  <c r="AB39" i="1"/>
  <c r="AB38" i="1"/>
  <c r="Z38" i="1"/>
  <c r="AB37" i="1"/>
  <c r="AB36" i="1"/>
  <c r="AB35" i="1"/>
  <c r="Z35" i="1"/>
  <c r="AB33" i="1"/>
  <c r="AB34" i="1"/>
  <c r="AB31" i="1"/>
  <c r="Z31" i="1"/>
  <c r="AB30" i="1"/>
  <c r="AB32" i="1"/>
  <c r="AB25" i="1"/>
  <c r="AB24" i="1"/>
  <c r="AB23" i="1"/>
  <c r="AB52" i="1" l="1"/>
  <c r="Z30" i="1"/>
  <c r="Z33" i="1"/>
  <c r="Z34" i="1"/>
  <c r="V34" i="1"/>
  <c r="Z36" i="1"/>
  <c r="Z37" i="1"/>
  <c r="X37" i="1"/>
  <c r="Z40" i="1"/>
  <c r="Z39" i="1"/>
  <c r="Z32" i="1" l="1"/>
  <c r="Z25" i="1"/>
  <c r="Z24" i="1"/>
  <c r="Z23" i="1"/>
  <c r="Z52" i="1" s="1"/>
  <c r="X36" i="1" l="1"/>
  <c r="X35" i="1"/>
  <c r="X34" i="1"/>
  <c r="X33" i="1"/>
  <c r="X32" i="1"/>
  <c r="X31" i="1"/>
  <c r="X30" i="1"/>
  <c r="X27" i="1"/>
  <c r="X26" i="1"/>
  <c r="X25" i="1"/>
  <c r="X24" i="1"/>
  <c r="X23" i="1"/>
  <c r="V37" i="1"/>
  <c r="V36" i="1"/>
  <c r="V35" i="1"/>
  <c r="V33" i="1"/>
  <c r="T33" i="1"/>
  <c r="V32" i="1"/>
  <c r="T32" i="1"/>
  <c r="R32" i="1"/>
  <c r="V31" i="1"/>
  <c r="T31" i="1"/>
  <c r="R31" i="1"/>
  <c r="P31" i="1"/>
  <c r="V30" i="1"/>
  <c r="T30" i="1"/>
  <c r="R30" i="1"/>
  <c r="P30" i="1"/>
  <c r="K30" i="1"/>
  <c r="P29" i="1"/>
  <c r="N29" i="1"/>
  <c r="L29" i="1"/>
  <c r="K29" i="1"/>
  <c r="J29" i="1"/>
  <c r="P28" i="1"/>
  <c r="N28" i="1"/>
  <c r="L28" i="1"/>
  <c r="K28" i="1"/>
  <c r="J28" i="1"/>
  <c r="V27" i="1"/>
  <c r="T27" i="1"/>
  <c r="R27" i="1"/>
  <c r="P27" i="1"/>
  <c r="I27" i="1"/>
  <c r="H27" i="1"/>
  <c r="J27" i="1" s="1"/>
  <c r="C27" i="1"/>
  <c r="C52" i="1" s="1"/>
  <c r="V26" i="1"/>
  <c r="T26" i="1"/>
  <c r="R26" i="1"/>
  <c r="P26" i="1"/>
  <c r="I26" i="1"/>
  <c r="H26" i="1"/>
  <c r="K26" i="1" s="1"/>
  <c r="V25" i="1"/>
  <c r="T25" i="1"/>
  <c r="R25" i="1"/>
  <c r="P25" i="1"/>
  <c r="I25" i="1"/>
  <c r="H25" i="1"/>
  <c r="K25" i="1" s="1"/>
  <c r="D25" i="1"/>
  <c r="V24" i="1"/>
  <c r="T24" i="1"/>
  <c r="R24" i="1"/>
  <c r="P24" i="1"/>
  <c r="I24" i="1"/>
  <c r="H24" i="1"/>
  <c r="K24" i="1" s="1"/>
  <c r="D24" i="1"/>
  <c r="V23" i="1"/>
  <c r="T23" i="1"/>
  <c r="R23" i="1"/>
  <c r="P23" i="1"/>
  <c r="E23" i="1"/>
  <c r="E52" i="1" s="1"/>
  <c r="D23" i="1"/>
  <c r="I22" i="1"/>
  <c r="H22" i="1"/>
  <c r="K22" i="1" s="1"/>
  <c r="N22" i="1" s="1"/>
  <c r="D22" i="1"/>
  <c r="I21" i="1"/>
  <c r="H21" i="1"/>
  <c r="D21" i="1"/>
  <c r="I20" i="1"/>
  <c r="H20" i="1"/>
  <c r="K20" i="1" s="1"/>
  <c r="D20" i="1"/>
  <c r="H19" i="1"/>
  <c r="D19" i="1"/>
  <c r="H18" i="1"/>
  <c r="J18" i="1" s="1"/>
  <c r="D18" i="1"/>
  <c r="H17" i="1"/>
  <c r="J17" i="1" s="1"/>
  <c r="D17" i="1"/>
  <c r="H16" i="1"/>
  <c r="J16" i="1" s="1"/>
  <c r="D16" i="1"/>
  <c r="H15" i="1"/>
  <c r="J15" i="1" s="1"/>
  <c r="D15" i="1"/>
  <c r="H14" i="1"/>
  <c r="D14" i="1"/>
  <c r="H13" i="1"/>
  <c r="D13" i="1"/>
  <c r="I11" i="1"/>
  <c r="H11" i="1"/>
  <c r="K11" i="1" s="1"/>
  <c r="N11" i="1" s="1"/>
  <c r="D11" i="1"/>
  <c r="I10" i="1"/>
  <c r="H10" i="1"/>
  <c r="J10" i="1" s="1"/>
  <c r="D10" i="1"/>
  <c r="I9" i="1"/>
  <c r="H9" i="1"/>
  <c r="K9" i="1" s="1"/>
  <c r="N9" i="1" s="1"/>
  <c r="D9" i="1"/>
  <c r="I8" i="1"/>
  <c r="H8" i="1"/>
  <c r="J8" i="1" s="1"/>
  <c r="D8" i="1"/>
  <c r="I7" i="1"/>
  <c r="H7" i="1"/>
  <c r="K7" i="1" s="1"/>
  <c r="N7" i="1" s="1"/>
  <c r="D7" i="1"/>
  <c r="I6" i="1"/>
  <c r="H6" i="1"/>
  <c r="J6" i="1" s="1"/>
  <c r="D6" i="1"/>
  <c r="I5" i="1"/>
  <c r="H5" i="1"/>
  <c r="D5" i="1"/>
  <c r="I4" i="1"/>
  <c r="H4" i="1"/>
  <c r="J4" i="1" s="1"/>
  <c r="D4" i="1"/>
  <c r="T52" i="1" l="1"/>
  <c r="P52" i="1"/>
  <c r="X52" i="1"/>
  <c r="R52" i="1"/>
  <c r="V52" i="1"/>
  <c r="L52" i="1"/>
  <c r="D52" i="1"/>
  <c r="K5" i="1"/>
  <c r="I23" i="1"/>
  <c r="I52" i="1" s="1"/>
  <c r="K27" i="1"/>
  <c r="H23" i="1"/>
  <c r="K23" i="1" s="1"/>
  <c r="J25" i="1"/>
  <c r="K4" i="1"/>
  <c r="K6" i="1"/>
  <c r="N6" i="1" s="1"/>
  <c r="K8" i="1"/>
  <c r="N8" i="1" s="1"/>
  <c r="K10" i="1"/>
  <c r="N10" i="1" s="1"/>
  <c r="J5" i="1"/>
  <c r="J7" i="1"/>
  <c r="J9" i="1"/>
  <c r="J11" i="1"/>
  <c r="J20" i="1"/>
  <c r="J22" i="1"/>
  <c r="J24" i="1"/>
  <c r="J26" i="1"/>
  <c r="H52" i="1" l="1"/>
  <c r="K52" i="1"/>
  <c r="N5" i="1"/>
  <c r="J23" i="1"/>
  <c r="J52" i="1" s="1"/>
  <c r="N4" i="1"/>
  <c r="N52" i="1" l="1"/>
</calcChain>
</file>

<file path=xl/comments1.xml><?xml version="1.0" encoding="utf-8"?>
<comments xmlns="http://schemas.openxmlformats.org/spreadsheetml/2006/main">
  <authors>
    <author>home</author>
  </authors>
  <commentList>
    <comment ref="C13" authorId="0" shapeId="0">
      <text>
        <r>
          <rPr>
            <b/>
            <sz val="9"/>
            <color indexed="81"/>
            <rFont val="Tahoma"/>
            <family val="2"/>
          </rPr>
          <t>Insured Value at 1/4/2002.</t>
        </r>
      </text>
    </comment>
    <comment ref="C14" authorId="0" shapeId="0">
      <text>
        <r>
          <rPr>
            <b/>
            <sz val="9"/>
            <color indexed="81"/>
            <rFont val="Tahoma"/>
            <family val="2"/>
          </rPr>
          <t>Insured Value at 1/4/2002.</t>
        </r>
      </text>
    </comment>
    <comment ref="C15" authorId="0" shapeId="0">
      <text>
        <r>
          <rPr>
            <b/>
            <sz val="9"/>
            <color indexed="81"/>
            <rFont val="Tahoma"/>
            <family val="2"/>
          </rPr>
          <t>Insured Value at 1/4/2002.</t>
        </r>
      </text>
    </comment>
    <comment ref="C16" authorId="0" shapeId="0">
      <text>
        <r>
          <rPr>
            <b/>
            <sz val="9"/>
            <color indexed="81"/>
            <rFont val="Tahoma"/>
            <family val="2"/>
          </rPr>
          <t>Insured Value at 1/4/2002.</t>
        </r>
      </text>
    </comment>
    <comment ref="C17" authorId="0" shapeId="0">
      <text>
        <r>
          <rPr>
            <b/>
            <sz val="9"/>
            <color indexed="81"/>
            <rFont val="Tahoma"/>
            <family val="2"/>
          </rPr>
          <t>Insured Value at 1/4/2002.</t>
        </r>
      </text>
    </comment>
  </commentList>
</comments>
</file>

<file path=xl/sharedStrings.xml><?xml version="1.0" encoding="utf-8"?>
<sst xmlns="http://schemas.openxmlformats.org/spreadsheetml/2006/main" count="115" uniqueCount="100">
  <si>
    <t>Description</t>
  </si>
  <si>
    <t>Date Acquired (year end)</t>
  </si>
  <si>
    <t>Asset Value
31/3/2011</t>
  </si>
  <si>
    <t>Depreciated Value
31/3/2011</t>
  </si>
  <si>
    <t>Restated Asset Value
31/3/2011</t>
  </si>
  <si>
    <t>Grant Value included in restated value</t>
  </si>
  <si>
    <t>Replacement Notes</t>
  </si>
  <si>
    <t>Asset Value
31/3/2012</t>
  </si>
  <si>
    <t>Depreciated Value
31/3/2012</t>
  </si>
  <si>
    <t>Asset Value
31/3/2013</t>
  </si>
  <si>
    <t>Depreciated Value
31/3/2013</t>
  </si>
  <si>
    <t>Accelerated Depreciation 31/3/2013</t>
  </si>
  <si>
    <t>Asset Value
31/3/2014</t>
  </si>
  <si>
    <t>Depreciated Value
31/3/2014</t>
  </si>
  <si>
    <t>Asset Value
31/3/2015</t>
  </si>
  <si>
    <t>Depreciated Value
31/3/2015</t>
  </si>
  <si>
    <t>Asset Value
31/3/2016</t>
  </si>
  <si>
    <t>Depreciated Value
31/3/2016</t>
  </si>
  <si>
    <t>Asset Value
31/3/2017</t>
  </si>
  <si>
    <t>Depreciated Value
31/3/2017</t>
  </si>
  <si>
    <t>Asset Value
31/3/2018</t>
  </si>
  <si>
    <t>Depreciated Value
31/3/2018</t>
  </si>
  <si>
    <t>Non-depreciating Assets</t>
  </si>
  <si>
    <t xml:space="preserve"> </t>
  </si>
  <si>
    <t>Recreation Field</t>
  </si>
  <si>
    <t>Row Park Cemetery and Paddock</t>
  </si>
  <si>
    <t>Allotments</t>
  </si>
  <si>
    <t>Dyetts Field</t>
  </si>
  <si>
    <t>Library Walk</t>
  </si>
  <si>
    <t>War Memorial Green</t>
  </si>
  <si>
    <t>Turbetts Green</t>
  </si>
  <si>
    <t>Foxhills Open Space</t>
  </si>
  <si>
    <t>Depreciating Assets</t>
  </si>
  <si>
    <t>Fencing (Play Area)</t>
  </si>
  <si>
    <t>replaced in 2012</t>
  </si>
  <si>
    <t>Play Equipment</t>
  </si>
  <si>
    <t>Street Furniture, lamp posts, etc.</t>
  </si>
  <si>
    <t>Office Equipment, Furniture</t>
  </si>
  <si>
    <t>Chairman's Badge</t>
  </si>
  <si>
    <t>Skateboard Park</t>
  </si>
  <si>
    <t>replaced in 2010</t>
  </si>
  <si>
    <t>Play Area</t>
  </si>
  <si>
    <t>Path - Recreation Ground</t>
  </si>
  <si>
    <t>Skateboard Park Improvements</t>
  </si>
  <si>
    <t>MUGA</t>
  </si>
  <si>
    <t>Youth Club Building</t>
  </si>
  <si>
    <t>Foxhills Play Area</t>
  </si>
  <si>
    <t>PC</t>
  </si>
  <si>
    <t>Printer</t>
  </si>
  <si>
    <t>Rocket Park Play equipment/benches</t>
  </si>
  <si>
    <t>Rocket Park Fencing</t>
  </si>
  <si>
    <t xml:space="preserve">Rec High level gates </t>
  </si>
  <si>
    <t>Rocket Park fence &amp; gates</t>
  </si>
  <si>
    <t>Rocket Park fence "doubling"</t>
  </si>
  <si>
    <t>Wareham Rd Telephone Kiosk</t>
  </si>
  <si>
    <t>Printer / scanner / copier</t>
  </si>
  <si>
    <t xml:space="preserve">For Statutory Annual Return, all assets are at original costs unless replaced or disposed of. For PC internal accounts, real estate is shown at original cost, all other items depreciate by 10% p.a. straight line, with the exception of IT equipment which is depreiatied at 25% straight line. </t>
  </si>
  <si>
    <t>2012 Notes:</t>
  </si>
  <si>
    <t>2002 and 2004 Skateboard equipment disposed of by full skateboard replacement in 2010. MUGA included at full asset cost in asset register.</t>
  </si>
  <si>
    <t>2013 Notes:</t>
  </si>
  <si>
    <t>MUGA - full cost without VAT £104,439 of which £2,718 is shown in 2009, therefore £101,721 in 2008. Previous figure of £119,990 included VAT.</t>
  </si>
  <si>
    <t>MUGA - Value of grant (£70k) is added to full asset cost.</t>
  </si>
  <si>
    <t>PC/printer - cost without VAT £727. Previous figure of £873 included VAT.</t>
  </si>
  <si>
    <t>Rocket Park - new play equipment and benches added. Written off Fencing Play Area 2001, Play Equipment 2001, Play Area 2002, Play Equipment 2004</t>
  </si>
  <si>
    <t>Accelerated Depreciation - 10% at end of year of purchase. Previous MP reconciliation aligned to 10% after end of year of purchase.</t>
  </si>
  <si>
    <t xml:space="preserve">2015  Notes. </t>
  </si>
  <si>
    <t xml:space="preserve">PC - cost without VAT £560. Replaces laptop purchased in 2012 which was shown as £727 (excl VAT). However that figure including a printer whch has not been replaced. </t>
  </si>
  <si>
    <t>2016 Notes</t>
  </si>
  <si>
    <t>2012 printer written down to zero in line with 4 year depreciation guideline. New printer depreciated 25% in line with same guideline.</t>
  </si>
  <si>
    <t>2018 notes</t>
  </si>
  <si>
    <t>2012 printer replaced with new printer, scanner, copier</t>
  </si>
  <si>
    <t>Page 4</t>
  </si>
  <si>
    <t>Asset Value
31/3/2019</t>
  </si>
  <si>
    <t>Depreciated Value
31/3/2019</t>
  </si>
  <si>
    <t>Asset Value
31/3/2020</t>
  </si>
  <si>
    <t>Depreciated Value
31/3/2020</t>
  </si>
  <si>
    <t xml:space="preserve">Rocket Park bow top fencing </t>
  </si>
  <si>
    <t>Defibrillators (x3)</t>
  </si>
  <si>
    <t>Asset Value
31/3/2021</t>
  </si>
  <si>
    <t>Depreciated Value
31/3/2021</t>
  </si>
  <si>
    <t>Path - Pond Walk</t>
  </si>
  <si>
    <t>Path - School Walk</t>
  </si>
  <si>
    <t>Lytchett Matravers Parish Council - Fixed Asset Register to 31/3/2021</t>
  </si>
  <si>
    <t>Refurbished lower car park</t>
  </si>
  <si>
    <t>Bollards - upper car park</t>
  </si>
  <si>
    <t>Astro LED lighting</t>
  </si>
  <si>
    <t>Speed indicator device</t>
  </si>
  <si>
    <t>Dropping bollard near village hall</t>
  </si>
  <si>
    <t xml:space="preserve">2019 notes </t>
  </si>
  <si>
    <t>2015 PC replaced. Depreciating at 25% per year.</t>
  </si>
  <si>
    <t>Astro LED floodlights heads &amp; bulbs included at purchase cost.</t>
  </si>
  <si>
    <t>2021 notes:</t>
  </si>
  <si>
    <t>Benches (6)</t>
  </si>
  <si>
    <t>Bin (1)</t>
  </si>
  <si>
    <t>Railing at Eldons Drove</t>
  </si>
  <si>
    <t>Car park landscaping</t>
  </si>
  <si>
    <t xml:space="preserve">Full cost of constructing Pond Walk, excluding railings at Eldons Drove end. </t>
  </si>
  <si>
    <t>Full Cost of constucting School Walk, including barrier.</t>
  </si>
  <si>
    <t xml:space="preserve">Lower car park landscaping includes Trees, planting, boulders and planter. </t>
  </si>
  <si>
    <t>Lower car park refurbishment valued at full cost of construction. Includes cycle stands, bollards and signage etc. Does not include landscaping, trees and plants.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</si>
</sst>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sz val="10"/>
      <name val="Arial"/>
      <family val="2"/>
    </font>
    <font>
      <b/>
      <sz val="14"/>
      <color indexed="8"/>
      <name val="Calibri"/>
      <family val="2"/>
    </font>
    <font>
      <sz val="14"/>
      <color indexed="8"/>
      <name val="Calibri"/>
      <family val="2"/>
    </font>
    <font>
      <b/>
      <sz val="10"/>
      <name val="Arial"/>
      <family val="2"/>
    </font>
    <font>
      <b/>
      <sz val="9"/>
      <color indexed="81"/>
      <name val="Tahoma"/>
      <family val="2"/>
    </font>
  </fonts>
  <fills count="3">
    <fill>
      <patternFill patternType="none"/>
    </fill>
    <fill>
      <patternFill patternType="gray125"/>
    </fill>
    <fill>
      <patternFill patternType="solid">
        <fgColor indexed="4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86">
    <xf numFmtId="0" fontId="0" fillId="0" borderId="0" xfId="0"/>
    <xf numFmtId="0" fontId="3" fillId="2" borderId="3" xfId="0" applyFont="1" applyFill="1" applyBorder="1" applyAlignment="1">
      <alignment vertical="center"/>
    </xf>
    <xf numFmtId="0" fontId="0" fillId="2" borderId="3" xfId="0" applyFill="1" applyBorder="1"/>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0" fillId="0" borderId="1" xfId="0" applyFill="1" applyBorder="1" applyAlignment="1">
      <alignment horizontal="right" vertical="top" wrapText="1"/>
    </xf>
    <xf numFmtId="0" fontId="0" fillId="0" borderId="0" xfId="0" applyAlignment="1">
      <alignment horizontal="right" vertical="center" wrapText="1"/>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3" fontId="0" fillId="0" borderId="1" xfId="0" applyNumberFormat="1" applyBorder="1" applyAlignment="1">
      <alignment vertical="center"/>
    </xf>
    <xf numFmtId="3" fontId="0" fillId="0" borderId="1" xfId="0" applyNumberFormat="1" applyBorder="1"/>
    <xf numFmtId="0" fontId="0" fillId="0" borderId="1" xfId="0" applyBorder="1"/>
    <xf numFmtId="3" fontId="4" fillId="0" borderId="1" xfId="0" applyNumberFormat="1" applyFont="1" applyBorder="1" applyAlignment="1">
      <alignment vertical="center"/>
    </xf>
    <xf numFmtId="3" fontId="1" fillId="0" borderId="1" xfId="0" applyNumberFormat="1" applyFont="1" applyBorder="1" applyAlignment="1">
      <alignment vertical="center"/>
    </xf>
    <xf numFmtId="3" fontId="4" fillId="2" borderId="2" xfId="0" applyNumberFormat="1" applyFont="1" applyFill="1" applyBorder="1" applyAlignment="1">
      <alignment vertical="center"/>
    </xf>
    <xf numFmtId="3" fontId="1" fillId="2" borderId="3" xfId="0" applyNumberFormat="1" applyFont="1" applyFill="1" applyBorder="1" applyAlignment="1">
      <alignment vertical="center"/>
    </xf>
    <xf numFmtId="3" fontId="0" fillId="2" borderId="3" xfId="0" applyNumberFormat="1" applyFill="1" applyBorder="1" applyAlignment="1">
      <alignment vertical="center"/>
    </xf>
    <xf numFmtId="3" fontId="0" fillId="2" borderId="4" xfId="0" applyNumberFormat="1" applyFill="1" applyBorder="1" applyAlignment="1">
      <alignment vertical="center"/>
    </xf>
    <xf numFmtId="3" fontId="1" fillId="0" borderId="1" xfId="0" applyNumberFormat="1" applyFont="1" applyBorder="1" applyAlignment="1">
      <alignment horizontal="right" vertical="center"/>
    </xf>
    <xf numFmtId="3" fontId="0" fillId="0" borderId="1" xfId="0" applyNumberFormat="1" applyBorder="1" applyAlignment="1">
      <alignment horizontal="right" vertical="center"/>
    </xf>
    <xf numFmtId="3" fontId="0" fillId="0" borderId="1" xfId="0" applyNumberForma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3" fontId="4" fillId="0" borderId="1" xfId="0" applyNumberFormat="1" applyFont="1" applyFill="1" applyBorder="1" applyAlignment="1">
      <alignment vertical="center"/>
    </xf>
    <xf numFmtId="3" fontId="1" fillId="0" borderId="1" xfId="0" applyNumberFormat="1" applyFont="1" applyFill="1" applyBorder="1" applyAlignment="1">
      <alignment vertical="center"/>
    </xf>
    <xf numFmtId="3" fontId="1" fillId="0" borderId="1" xfId="0" applyNumberFormat="1" applyFont="1" applyFill="1" applyBorder="1" applyAlignment="1">
      <alignment horizontal="right" vertical="center"/>
    </xf>
    <xf numFmtId="3" fontId="0" fillId="0" borderId="1" xfId="0" applyNumberFormat="1" applyFill="1" applyBorder="1" applyAlignment="1">
      <alignment horizontal="right" vertical="center"/>
    </xf>
    <xf numFmtId="3" fontId="0" fillId="0" borderId="1" xfId="0" applyNumberFormat="1" applyFill="1" applyBorder="1"/>
    <xf numFmtId="0" fontId="0" fillId="0" borderId="1" xfId="0" applyFill="1" applyBorder="1"/>
    <xf numFmtId="1" fontId="0" fillId="0" borderId="1" xfId="0" applyNumberFormat="1" applyFill="1" applyBorder="1"/>
    <xf numFmtId="0" fontId="0" fillId="0" borderId="1" xfId="0" applyFill="1" applyBorder="1" applyAlignment="1">
      <alignment vertical="center" wrapText="1"/>
    </xf>
    <xf numFmtId="0" fontId="0" fillId="0" borderId="0" xfId="0" applyFill="1"/>
    <xf numFmtId="0" fontId="0" fillId="0" borderId="5" xfId="0" applyBorder="1"/>
    <xf numFmtId="0" fontId="0" fillId="0" borderId="2" xfId="0" applyBorder="1"/>
    <xf numFmtId="0" fontId="4" fillId="0" borderId="0" xfId="0" applyFont="1" applyBorder="1" applyAlignment="1">
      <alignment vertical="center"/>
    </xf>
    <xf numFmtId="0" fontId="4" fillId="0" borderId="0" xfId="0" applyFont="1" applyBorder="1" applyAlignment="1">
      <alignment horizontal="center" vertical="center"/>
    </xf>
    <xf numFmtId="3" fontId="4" fillId="0" borderId="0" xfId="0" applyNumberFormat="1" applyFont="1" applyBorder="1" applyAlignment="1">
      <alignment vertical="center"/>
    </xf>
    <xf numFmtId="3" fontId="4" fillId="0" borderId="0" xfId="0" applyNumberFormat="1" applyFont="1" applyBorder="1"/>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xf numFmtId="3" fontId="0" fillId="0" borderId="0" xfId="0" applyNumberFormat="1" applyBorder="1"/>
    <xf numFmtId="0" fontId="0" fillId="0" borderId="0" xfId="0" applyFill="1" applyBorder="1"/>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Alignment="1">
      <alignment horizontal="left"/>
    </xf>
    <xf numFmtId="0" fontId="0" fillId="0" borderId="0" xfId="0" applyAlignment="1">
      <alignment horizontal="center"/>
    </xf>
    <xf numFmtId="0" fontId="0" fillId="2" borderId="3" xfId="0" applyFill="1" applyBorder="1" applyAlignment="1"/>
    <xf numFmtId="0" fontId="0" fillId="0" borderId="2" xfId="0" applyFill="1" applyBorder="1"/>
    <xf numFmtId="0" fontId="0" fillId="0" borderId="0" xfId="0" applyFont="1" applyAlignment="1">
      <alignment horizontal="right" vertical="center" wrapText="1"/>
    </xf>
    <xf numFmtId="0" fontId="0" fillId="2" borderId="3" xfId="0" applyFont="1" applyFill="1" applyBorder="1" applyAlignment="1">
      <alignment vertical="center"/>
    </xf>
    <xf numFmtId="0" fontId="0" fillId="0" borderId="1" xfId="0" applyFont="1" applyBorder="1"/>
    <xf numFmtId="0" fontId="0" fillId="0" borderId="2" xfId="0" applyFont="1" applyBorder="1"/>
    <xf numFmtId="0" fontId="0" fillId="0" borderId="2" xfId="0" applyFont="1" applyFill="1" applyBorder="1"/>
    <xf numFmtId="0" fontId="0" fillId="0" borderId="0" xfId="0" applyFont="1"/>
    <xf numFmtId="0" fontId="0" fillId="0" borderId="0" xfId="0" applyAlignment="1">
      <alignment wrapText="1"/>
    </xf>
    <xf numFmtId="0" fontId="0" fillId="0" borderId="2" xfId="0" applyFont="1" applyBorder="1" applyAlignment="1">
      <alignment vertical="center" wrapText="1"/>
    </xf>
    <xf numFmtId="3" fontId="4" fillId="0" borderId="6" xfId="0" applyNumberFormat="1" applyFont="1" applyBorder="1" applyAlignment="1">
      <alignment vertical="center"/>
    </xf>
    <xf numFmtId="3" fontId="4" fillId="0" borderId="6" xfId="0" applyNumberFormat="1" applyFont="1" applyBorder="1"/>
    <xf numFmtId="0" fontId="4" fillId="0" borderId="6" xfId="0" applyFont="1" applyBorder="1"/>
    <xf numFmtId="0" fontId="4" fillId="0" borderId="6" xfId="0" applyFont="1" applyBorder="1" applyAlignment="1">
      <alignment vertical="center" wrapText="1"/>
    </xf>
    <xf numFmtId="3" fontId="4" fillId="0" borderId="6" xfId="0" applyNumberFormat="1" applyFont="1" applyFill="1" applyBorder="1" applyAlignment="1">
      <alignment vertical="center"/>
    </xf>
    <xf numFmtId="3" fontId="4" fillId="0" borderId="7" xfId="0" applyNumberFormat="1" applyFont="1" applyFill="1" applyBorder="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0" fillId="0" borderId="0" xfId="0" applyAlignment="1"/>
    <xf numFmtId="0" fontId="0" fillId="2" borderId="3" xfId="0" applyFont="1" applyFill="1" applyBorder="1" applyAlignment="1"/>
    <xf numFmtId="0" fontId="0" fillId="0" borderId="1" xfId="0" applyBorder="1" applyAlignment="1"/>
    <xf numFmtId="0" fontId="0" fillId="2" borderId="1" xfId="0" applyFont="1" applyFill="1" applyBorder="1" applyAlignment="1"/>
    <xf numFmtId="0" fontId="0" fillId="0" borderId="1" xfId="0" applyFill="1" applyBorder="1" applyAlignment="1"/>
    <xf numFmtId="0" fontId="4" fillId="0" borderId="8" xfId="0" applyFont="1" applyBorder="1" applyAlignment="1"/>
    <xf numFmtId="0" fontId="0" fillId="0" borderId="0" xfId="0" applyAlignment="1">
      <alignment horizontal="center"/>
    </xf>
    <xf numFmtId="0" fontId="0" fillId="2" borderId="3" xfId="0" applyFill="1" applyBorder="1" applyAlignment="1"/>
    <xf numFmtId="0" fontId="0" fillId="0" borderId="3" xfId="0"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0" borderId="4"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81"/>
  <sheetViews>
    <sheetView tabSelected="1" zoomScale="98" zoomScaleNormal="98" workbookViewId="0">
      <pane xSplit="2" ySplit="3" topLeftCell="C41" activePane="bottomRight" state="frozen"/>
      <selection pane="topRight" activeCell="C1" sqref="C1"/>
      <selection pane="bottomLeft" activeCell="A4" sqref="A4"/>
      <selection pane="bottomRight" activeCell="AB2" sqref="AB1:AB1048576"/>
    </sheetView>
  </sheetViews>
  <sheetFormatPr defaultRowHeight="12.75" x14ac:dyDescent="0.2"/>
  <cols>
    <col min="1" max="1" width="34" customWidth="1"/>
    <col min="2" max="2" width="9.140625" style="53"/>
    <col min="3" max="3" width="11" customWidth="1"/>
    <col min="4" max="4" width="12.85546875" customWidth="1"/>
    <col min="5" max="5" width="12.5703125" customWidth="1"/>
    <col min="6" max="6" width="12.7109375" customWidth="1"/>
    <col min="7" max="8" width="15.7109375" customWidth="1"/>
    <col min="9" max="9" width="10.42578125" customWidth="1"/>
    <col min="10" max="10" width="11.85546875" customWidth="1"/>
    <col min="11" max="11" width="12.5703125" customWidth="1"/>
    <col min="12" max="12" width="12" customWidth="1"/>
    <col min="13" max="13" width="10.5703125" customWidth="1"/>
    <col min="14" max="14" width="11.7109375" customWidth="1"/>
    <col min="15" max="15" width="11.85546875" customWidth="1"/>
    <col min="16" max="16" width="15.140625" customWidth="1"/>
    <col min="17" max="17" width="15" customWidth="1"/>
    <col min="18" max="19" width="12" customWidth="1"/>
    <col min="20" max="20" width="10.5703125" customWidth="1"/>
    <col min="21" max="21" width="15.85546875" customWidth="1"/>
    <col min="22" max="22" width="15.7109375" style="44" customWidth="1"/>
    <col min="23" max="23" width="18.42578125" customWidth="1"/>
    <col min="24" max="24" width="14.42578125" customWidth="1"/>
    <col min="25" max="25" width="11.85546875" customWidth="1"/>
    <col min="26" max="26" width="11.5703125" customWidth="1"/>
    <col min="27" max="27" width="10" customWidth="1"/>
    <col min="28" max="28" width="11.42578125" style="72" customWidth="1"/>
  </cols>
  <sheetData>
    <row r="1" spans="1:28" ht="24.75" customHeight="1" x14ac:dyDescent="0.2">
      <c r="A1" s="81" t="s">
        <v>82</v>
      </c>
      <c r="B1" s="82"/>
      <c r="C1" s="82"/>
      <c r="D1" s="82"/>
      <c r="E1" s="82"/>
      <c r="F1" s="82"/>
      <c r="G1" s="82"/>
      <c r="H1" s="82"/>
      <c r="I1" s="82"/>
      <c r="J1" s="83"/>
      <c r="K1" s="84"/>
      <c r="L1" s="1"/>
      <c r="M1" s="1"/>
      <c r="N1" s="2"/>
      <c r="O1" s="2"/>
      <c r="P1" s="2"/>
      <c r="Q1" s="2"/>
      <c r="R1" s="79"/>
      <c r="S1" s="80"/>
      <c r="T1" s="85"/>
      <c r="U1" s="79"/>
      <c r="V1" s="80"/>
      <c r="W1" s="79"/>
      <c r="X1" s="80"/>
      <c r="Y1" s="79"/>
      <c r="Z1" s="80"/>
      <c r="AA1" s="79"/>
      <c r="AB1" s="80"/>
    </row>
    <row r="2" spans="1:28" ht="48" customHeight="1" x14ac:dyDescent="0.2">
      <c r="A2" s="3" t="s">
        <v>0</v>
      </c>
      <c r="B2" s="4" t="s">
        <v>1</v>
      </c>
      <c r="C2" s="5" t="s">
        <v>2</v>
      </c>
      <c r="D2" s="5" t="s">
        <v>3</v>
      </c>
      <c r="E2" s="5" t="s">
        <v>4</v>
      </c>
      <c r="F2" s="5" t="s">
        <v>5</v>
      </c>
      <c r="G2" s="5" t="s">
        <v>6</v>
      </c>
      <c r="H2" s="5" t="s">
        <v>7</v>
      </c>
      <c r="I2" s="5" t="s">
        <v>8</v>
      </c>
      <c r="J2" s="5" t="s">
        <v>9</v>
      </c>
      <c r="K2" s="5" t="s">
        <v>10</v>
      </c>
      <c r="L2" s="6" t="s">
        <v>11</v>
      </c>
      <c r="M2" s="5" t="s">
        <v>12</v>
      </c>
      <c r="N2" s="5" t="s">
        <v>13</v>
      </c>
      <c r="O2" s="5" t="s">
        <v>14</v>
      </c>
      <c r="P2" s="5" t="s">
        <v>15</v>
      </c>
      <c r="Q2" s="5" t="s">
        <v>16</v>
      </c>
      <c r="R2" s="5" t="s">
        <v>17</v>
      </c>
      <c r="S2" s="5" t="s">
        <v>18</v>
      </c>
      <c r="T2" s="5" t="s">
        <v>19</v>
      </c>
      <c r="U2" s="7" t="s">
        <v>20</v>
      </c>
      <c r="V2" s="7" t="s">
        <v>21</v>
      </c>
      <c r="W2" s="7" t="s">
        <v>72</v>
      </c>
      <c r="X2" s="7" t="s">
        <v>73</v>
      </c>
      <c r="Y2" s="56" t="s">
        <v>74</v>
      </c>
      <c r="Z2" s="56" t="s">
        <v>75</v>
      </c>
      <c r="AA2" s="62" t="s">
        <v>78</v>
      </c>
      <c r="AB2" s="62" t="s">
        <v>79</v>
      </c>
    </row>
    <row r="3" spans="1:28" ht="21.75" customHeight="1" x14ac:dyDescent="0.2">
      <c r="A3" s="8" t="s">
        <v>22</v>
      </c>
      <c r="B3" s="9"/>
      <c r="C3" s="10"/>
      <c r="D3" s="11"/>
      <c r="E3" s="11"/>
      <c r="F3" s="11"/>
      <c r="G3" s="11"/>
      <c r="H3" s="11" t="s">
        <v>23</v>
      </c>
      <c r="I3" s="11"/>
      <c r="J3" s="11" t="s">
        <v>23</v>
      </c>
      <c r="K3" s="11"/>
      <c r="L3" s="2"/>
      <c r="M3" s="11" t="s">
        <v>23</v>
      </c>
      <c r="N3" s="11"/>
      <c r="O3" s="11" t="s">
        <v>23</v>
      </c>
      <c r="P3" s="11"/>
      <c r="Q3" s="11" t="s">
        <v>23</v>
      </c>
      <c r="R3" s="12"/>
      <c r="S3" s="11" t="s">
        <v>23</v>
      </c>
      <c r="T3" s="11" t="s">
        <v>23</v>
      </c>
      <c r="U3" s="11"/>
      <c r="V3" s="11"/>
      <c r="W3" s="11"/>
      <c r="X3" s="11"/>
      <c r="Y3" s="57"/>
      <c r="Z3" s="57"/>
      <c r="AA3" s="57"/>
      <c r="AB3" s="73"/>
    </row>
    <row r="4" spans="1:28" x14ac:dyDescent="0.2">
      <c r="A4" s="13" t="s">
        <v>24</v>
      </c>
      <c r="B4" s="14">
        <v>1964</v>
      </c>
      <c r="C4" s="15">
        <v>2188</v>
      </c>
      <c r="D4" s="15">
        <f t="shared" ref="D4:D11" si="0">E4</f>
        <v>2188</v>
      </c>
      <c r="E4" s="15">
        <v>2188</v>
      </c>
      <c r="F4" s="15"/>
      <c r="G4" s="15"/>
      <c r="H4" s="15">
        <f>E4</f>
        <v>2188</v>
      </c>
      <c r="I4" s="15">
        <f>E4</f>
        <v>2188</v>
      </c>
      <c r="J4" s="15">
        <f>H4</f>
        <v>2188</v>
      </c>
      <c r="K4" s="15">
        <f>H4</f>
        <v>2188</v>
      </c>
      <c r="L4" s="16">
        <v>2188</v>
      </c>
      <c r="M4" s="15">
        <v>2188</v>
      </c>
      <c r="N4" s="15">
        <f>K4</f>
        <v>2188</v>
      </c>
      <c r="O4" s="15">
        <v>2188</v>
      </c>
      <c r="P4" s="15">
        <v>2188</v>
      </c>
      <c r="Q4" s="15">
        <v>2188</v>
      </c>
      <c r="R4" s="15">
        <v>2188</v>
      </c>
      <c r="S4" s="15">
        <v>2188</v>
      </c>
      <c r="T4" s="15">
        <v>2188</v>
      </c>
      <c r="U4" s="17">
        <v>2188</v>
      </c>
      <c r="V4" s="3">
        <v>2188</v>
      </c>
      <c r="W4" s="17">
        <v>2188</v>
      </c>
      <c r="X4" s="3">
        <v>2188</v>
      </c>
      <c r="Y4" s="58">
        <v>2188</v>
      </c>
      <c r="Z4" s="63">
        <v>2188</v>
      </c>
      <c r="AA4" s="34">
        <v>2188</v>
      </c>
      <c r="AB4" s="74">
        <v>2188</v>
      </c>
    </row>
    <row r="5" spans="1:28" x14ac:dyDescent="0.2">
      <c r="A5" s="13" t="s">
        <v>25</v>
      </c>
      <c r="B5" s="14">
        <v>1987</v>
      </c>
      <c r="C5" s="15">
        <v>8600</v>
      </c>
      <c r="D5" s="15">
        <f t="shared" si="0"/>
        <v>8600</v>
      </c>
      <c r="E5" s="15">
        <v>8600</v>
      </c>
      <c r="F5" s="15"/>
      <c r="G5" s="15"/>
      <c r="H5" s="15">
        <f t="shared" ref="H5:H11" si="1">E5</f>
        <v>8600</v>
      </c>
      <c r="I5" s="15">
        <f t="shared" ref="I5:I11" si="2">E5</f>
        <v>8600</v>
      </c>
      <c r="J5" s="15">
        <f t="shared" ref="J5:J11" si="3">H5</f>
        <v>8600</v>
      </c>
      <c r="K5" s="15">
        <f t="shared" ref="K5:K11" si="4">H5</f>
        <v>8600</v>
      </c>
      <c r="L5" s="16">
        <v>8600</v>
      </c>
      <c r="M5" s="15">
        <v>8600</v>
      </c>
      <c r="N5" s="15">
        <f t="shared" ref="N5:N11" si="5">K5</f>
        <v>8600</v>
      </c>
      <c r="O5" s="15">
        <v>8600</v>
      </c>
      <c r="P5" s="15">
        <v>8600</v>
      </c>
      <c r="Q5" s="15">
        <v>8600</v>
      </c>
      <c r="R5" s="15">
        <v>8600</v>
      </c>
      <c r="S5" s="15">
        <v>8600</v>
      </c>
      <c r="T5" s="15">
        <v>8600</v>
      </c>
      <c r="U5" s="17">
        <v>8600</v>
      </c>
      <c r="V5" s="3">
        <v>8600</v>
      </c>
      <c r="W5" s="17">
        <v>8600</v>
      </c>
      <c r="X5" s="3">
        <v>8600</v>
      </c>
      <c r="Y5" s="58">
        <v>8600</v>
      </c>
      <c r="Z5" s="63">
        <v>8600</v>
      </c>
      <c r="AA5" s="34">
        <v>8600</v>
      </c>
      <c r="AB5" s="74">
        <v>8600</v>
      </c>
    </row>
    <row r="6" spans="1:28" x14ac:dyDescent="0.2">
      <c r="A6" s="13" t="s">
        <v>26</v>
      </c>
      <c r="B6" s="14">
        <v>1973</v>
      </c>
      <c r="C6" s="15">
        <v>1155</v>
      </c>
      <c r="D6" s="15">
        <f t="shared" si="0"/>
        <v>1155</v>
      </c>
      <c r="E6" s="15">
        <v>1155</v>
      </c>
      <c r="F6" s="15"/>
      <c r="G6" s="15"/>
      <c r="H6" s="15">
        <f t="shared" si="1"/>
        <v>1155</v>
      </c>
      <c r="I6" s="15">
        <f t="shared" si="2"/>
        <v>1155</v>
      </c>
      <c r="J6" s="15">
        <f t="shared" si="3"/>
        <v>1155</v>
      </c>
      <c r="K6" s="15">
        <f t="shared" si="4"/>
        <v>1155</v>
      </c>
      <c r="L6" s="16">
        <v>1155</v>
      </c>
      <c r="M6" s="15">
        <v>1155</v>
      </c>
      <c r="N6" s="15">
        <f t="shared" si="5"/>
        <v>1155</v>
      </c>
      <c r="O6" s="15">
        <v>1155</v>
      </c>
      <c r="P6" s="15">
        <v>1155</v>
      </c>
      <c r="Q6" s="15">
        <v>1155</v>
      </c>
      <c r="R6" s="15">
        <v>1155</v>
      </c>
      <c r="S6" s="15">
        <v>1155</v>
      </c>
      <c r="T6" s="15">
        <v>1155</v>
      </c>
      <c r="U6" s="17">
        <v>1155</v>
      </c>
      <c r="V6" s="3">
        <v>1155</v>
      </c>
      <c r="W6" s="17">
        <v>1155</v>
      </c>
      <c r="X6" s="3">
        <v>1155</v>
      </c>
      <c r="Y6" s="58">
        <v>1155</v>
      </c>
      <c r="Z6" s="63">
        <v>1155</v>
      </c>
      <c r="AA6" s="34">
        <v>1155</v>
      </c>
      <c r="AB6" s="74">
        <v>1155</v>
      </c>
    </row>
    <row r="7" spans="1:28" x14ac:dyDescent="0.2">
      <c r="A7" s="13" t="s">
        <v>27</v>
      </c>
      <c r="B7" s="14">
        <v>1988</v>
      </c>
      <c r="C7" s="15">
        <v>8960</v>
      </c>
      <c r="D7" s="15">
        <f t="shared" si="0"/>
        <v>8960</v>
      </c>
      <c r="E7" s="15">
        <v>8960</v>
      </c>
      <c r="F7" s="15"/>
      <c r="G7" s="15"/>
      <c r="H7" s="15">
        <f t="shared" si="1"/>
        <v>8960</v>
      </c>
      <c r="I7" s="15">
        <f t="shared" si="2"/>
        <v>8960</v>
      </c>
      <c r="J7" s="15">
        <f t="shared" si="3"/>
        <v>8960</v>
      </c>
      <c r="K7" s="15">
        <f t="shared" si="4"/>
        <v>8960</v>
      </c>
      <c r="L7" s="16">
        <v>8960</v>
      </c>
      <c r="M7" s="15">
        <v>8960</v>
      </c>
      <c r="N7" s="15">
        <f t="shared" si="5"/>
        <v>8960</v>
      </c>
      <c r="O7" s="15">
        <v>8960</v>
      </c>
      <c r="P7" s="15">
        <v>8960</v>
      </c>
      <c r="Q7" s="15">
        <v>8960</v>
      </c>
      <c r="R7" s="15">
        <v>8960</v>
      </c>
      <c r="S7" s="15">
        <v>8960</v>
      </c>
      <c r="T7" s="15">
        <v>8960</v>
      </c>
      <c r="U7" s="17">
        <v>8960</v>
      </c>
      <c r="V7" s="3">
        <v>8960</v>
      </c>
      <c r="W7" s="17">
        <v>8960</v>
      </c>
      <c r="X7" s="3">
        <v>8960</v>
      </c>
      <c r="Y7" s="58">
        <v>8960</v>
      </c>
      <c r="Z7" s="63">
        <v>8960</v>
      </c>
      <c r="AA7" s="34">
        <v>8960</v>
      </c>
      <c r="AB7" s="74">
        <v>8960</v>
      </c>
    </row>
    <row r="8" spans="1:28" x14ac:dyDescent="0.2">
      <c r="A8" s="13" t="s">
        <v>28</v>
      </c>
      <c r="B8" s="14">
        <v>1990</v>
      </c>
      <c r="C8" s="15">
        <v>50</v>
      </c>
      <c r="D8" s="15">
        <f t="shared" si="0"/>
        <v>50</v>
      </c>
      <c r="E8" s="15">
        <v>50</v>
      </c>
      <c r="F8" s="15"/>
      <c r="G8" s="15"/>
      <c r="H8" s="15">
        <f t="shared" si="1"/>
        <v>50</v>
      </c>
      <c r="I8" s="15">
        <f t="shared" si="2"/>
        <v>50</v>
      </c>
      <c r="J8" s="15">
        <f t="shared" si="3"/>
        <v>50</v>
      </c>
      <c r="K8" s="15">
        <f t="shared" si="4"/>
        <v>50</v>
      </c>
      <c r="L8" s="16">
        <v>50</v>
      </c>
      <c r="M8" s="15">
        <v>50</v>
      </c>
      <c r="N8" s="15">
        <f t="shared" si="5"/>
        <v>50</v>
      </c>
      <c r="O8" s="15">
        <v>50</v>
      </c>
      <c r="P8" s="15">
        <v>50</v>
      </c>
      <c r="Q8" s="15">
        <v>50</v>
      </c>
      <c r="R8" s="15">
        <v>50</v>
      </c>
      <c r="S8" s="15">
        <v>50</v>
      </c>
      <c r="T8" s="15">
        <v>50</v>
      </c>
      <c r="U8" s="17">
        <v>50</v>
      </c>
      <c r="V8" s="3">
        <v>50</v>
      </c>
      <c r="W8" s="17">
        <v>50</v>
      </c>
      <c r="X8" s="3">
        <v>50</v>
      </c>
      <c r="Y8" s="58">
        <v>50</v>
      </c>
      <c r="Z8" s="63">
        <v>50</v>
      </c>
      <c r="AA8" s="34">
        <v>50</v>
      </c>
      <c r="AB8" s="74">
        <v>50</v>
      </c>
    </row>
    <row r="9" spans="1:28" x14ac:dyDescent="0.2">
      <c r="A9" s="13" t="s">
        <v>29</v>
      </c>
      <c r="B9" s="14">
        <v>2002</v>
      </c>
      <c r="C9" s="15">
        <v>0</v>
      </c>
      <c r="D9" s="15">
        <f t="shared" si="0"/>
        <v>0</v>
      </c>
      <c r="E9" s="15">
        <v>0</v>
      </c>
      <c r="F9" s="15"/>
      <c r="G9" s="15"/>
      <c r="H9" s="15">
        <f t="shared" si="1"/>
        <v>0</v>
      </c>
      <c r="I9" s="15">
        <f t="shared" si="2"/>
        <v>0</v>
      </c>
      <c r="J9" s="15">
        <f t="shared" si="3"/>
        <v>0</v>
      </c>
      <c r="K9" s="15">
        <f t="shared" si="4"/>
        <v>0</v>
      </c>
      <c r="L9" s="16">
        <v>0</v>
      </c>
      <c r="M9" s="15">
        <v>0</v>
      </c>
      <c r="N9" s="15">
        <f t="shared" si="5"/>
        <v>0</v>
      </c>
      <c r="O9" s="15">
        <v>0</v>
      </c>
      <c r="P9" s="15">
        <v>0</v>
      </c>
      <c r="Q9" s="15">
        <v>0</v>
      </c>
      <c r="R9" s="15">
        <v>0</v>
      </c>
      <c r="S9" s="15">
        <v>0</v>
      </c>
      <c r="T9" s="15">
        <v>0</v>
      </c>
      <c r="U9" s="17">
        <v>0</v>
      </c>
      <c r="V9" s="3">
        <v>0</v>
      </c>
      <c r="W9" s="17">
        <v>0</v>
      </c>
      <c r="X9" s="3">
        <v>0</v>
      </c>
      <c r="Y9" s="58">
        <v>0</v>
      </c>
      <c r="Z9" s="63">
        <v>0</v>
      </c>
      <c r="AA9" s="34">
        <v>0</v>
      </c>
      <c r="AB9" s="74">
        <v>0</v>
      </c>
    </row>
    <row r="10" spans="1:28" x14ac:dyDescent="0.2">
      <c r="A10" s="13" t="s">
        <v>30</v>
      </c>
      <c r="B10" s="14">
        <v>2002</v>
      </c>
      <c r="C10" s="18">
        <v>0</v>
      </c>
      <c r="D10" s="19">
        <f t="shared" si="0"/>
        <v>0</v>
      </c>
      <c r="E10" s="19">
        <v>0</v>
      </c>
      <c r="F10" s="19"/>
      <c r="G10" s="15"/>
      <c r="H10" s="15">
        <f t="shared" si="1"/>
        <v>0</v>
      </c>
      <c r="I10" s="15">
        <f t="shared" si="2"/>
        <v>0</v>
      </c>
      <c r="J10" s="15">
        <f t="shared" si="3"/>
        <v>0</v>
      </c>
      <c r="K10" s="15">
        <f t="shared" si="4"/>
        <v>0</v>
      </c>
      <c r="L10" s="16">
        <v>0</v>
      </c>
      <c r="M10" s="15">
        <v>0</v>
      </c>
      <c r="N10" s="15">
        <f t="shared" si="5"/>
        <v>0</v>
      </c>
      <c r="O10" s="15">
        <v>0</v>
      </c>
      <c r="P10" s="15">
        <v>0</v>
      </c>
      <c r="Q10" s="15">
        <v>0</v>
      </c>
      <c r="R10" s="15">
        <v>0</v>
      </c>
      <c r="S10" s="15">
        <v>0</v>
      </c>
      <c r="T10" s="15">
        <v>0</v>
      </c>
      <c r="U10" s="17">
        <v>0</v>
      </c>
      <c r="V10" s="3">
        <v>0</v>
      </c>
      <c r="W10" s="17">
        <v>0</v>
      </c>
      <c r="X10" s="3">
        <v>0</v>
      </c>
      <c r="Y10" s="58">
        <v>0</v>
      </c>
      <c r="Z10" s="63">
        <v>0</v>
      </c>
      <c r="AA10" s="34">
        <v>0</v>
      </c>
      <c r="AB10" s="74">
        <v>0</v>
      </c>
    </row>
    <row r="11" spans="1:28" x14ac:dyDescent="0.2">
      <c r="A11" s="13" t="s">
        <v>31</v>
      </c>
      <c r="B11" s="14">
        <v>2008</v>
      </c>
      <c r="C11" s="18">
        <v>0</v>
      </c>
      <c r="D11" s="19">
        <f t="shared" si="0"/>
        <v>0</v>
      </c>
      <c r="E11" s="19">
        <v>0</v>
      </c>
      <c r="F11" s="19"/>
      <c r="G11" s="15"/>
      <c r="H11" s="15">
        <f t="shared" si="1"/>
        <v>0</v>
      </c>
      <c r="I11" s="15">
        <f t="shared" si="2"/>
        <v>0</v>
      </c>
      <c r="J11" s="15">
        <f t="shared" si="3"/>
        <v>0</v>
      </c>
      <c r="K11" s="15">
        <f t="shared" si="4"/>
        <v>0</v>
      </c>
      <c r="L11" s="16">
        <v>0</v>
      </c>
      <c r="M11" s="15">
        <v>0</v>
      </c>
      <c r="N11" s="15">
        <f t="shared" si="5"/>
        <v>0</v>
      </c>
      <c r="O11" s="15">
        <v>0</v>
      </c>
      <c r="P11" s="15">
        <v>0</v>
      </c>
      <c r="Q11" s="15">
        <v>0</v>
      </c>
      <c r="R11" s="15">
        <v>0</v>
      </c>
      <c r="S11" s="15">
        <v>0</v>
      </c>
      <c r="T11" s="15">
        <v>0</v>
      </c>
      <c r="U11" s="17">
        <v>0</v>
      </c>
      <c r="V11" s="3">
        <v>0</v>
      </c>
      <c r="W11" s="17">
        <v>0</v>
      </c>
      <c r="X11" s="3">
        <v>0</v>
      </c>
      <c r="Y11" s="58">
        <v>0</v>
      </c>
      <c r="Z11" s="63">
        <v>0</v>
      </c>
      <c r="AA11" s="34">
        <v>0</v>
      </c>
      <c r="AB11" s="74">
        <v>0</v>
      </c>
    </row>
    <row r="12" spans="1:28" ht="21.75" customHeight="1" x14ac:dyDescent="0.2">
      <c r="A12" s="8" t="s">
        <v>32</v>
      </c>
      <c r="B12" s="9"/>
      <c r="C12" s="20"/>
      <c r="D12" s="21"/>
      <c r="E12" s="21"/>
      <c r="F12" s="21"/>
      <c r="G12" s="22"/>
      <c r="H12" s="22"/>
      <c r="I12" s="22"/>
      <c r="J12" s="22"/>
      <c r="K12" s="22"/>
      <c r="L12" s="2"/>
      <c r="M12" s="22"/>
      <c r="N12" s="22"/>
      <c r="O12" s="22"/>
      <c r="P12" s="22"/>
      <c r="Q12" s="22"/>
      <c r="R12" s="23"/>
      <c r="S12" s="22"/>
      <c r="T12" s="54"/>
      <c r="U12" s="11"/>
      <c r="V12" s="11"/>
      <c r="W12" s="11"/>
      <c r="X12" s="11"/>
      <c r="Y12" s="57"/>
      <c r="Z12" s="57"/>
      <c r="AA12" s="57"/>
      <c r="AB12" s="75"/>
    </row>
    <row r="13" spans="1:28" x14ac:dyDescent="0.2">
      <c r="A13" s="13" t="s">
        <v>33</v>
      </c>
      <c r="B13" s="14">
        <v>2002</v>
      </c>
      <c r="C13" s="18">
        <v>1410</v>
      </c>
      <c r="D13" s="19">
        <f t="shared" ref="D13:D19" si="6">C13*0.1</f>
        <v>141</v>
      </c>
      <c r="E13" s="19">
        <v>1410</v>
      </c>
      <c r="F13" s="24" t="s">
        <v>34</v>
      </c>
      <c r="G13" s="25"/>
      <c r="H13" s="15">
        <f>E13</f>
        <v>1410</v>
      </c>
      <c r="I13" s="15">
        <v>0</v>
      </c>
      <c r="J13" s="15">
        <v>0</v>
      </c>
      <c r="K13" s="15">
        <v>0</v>
      </c>
      <c r="L13" s="16">
        <v>0</v>
      </c>
      <c r="M13" s="15">
        <v>0</v>
      </c>
      <c r="N13" s="15">
        <v>0</v>
      </c>
      <c r="O13" s="15">
        <v>0</v>
      </c>
      <c r="P13" s="26">
        <v>0</v>
      </c>
      <c r="Q13" s="15">
        <v>0</v>
      </c>
      <c r="R13" s="26">
        <v>0</v>
      </c>
      <c r="S13" s="15">
        <v>0</v>
      </c>
      <c r="T13" s="26">
        <v>0</v>
      </c>
      <c r="U13" s="17">
        <v>0</v>
      </c>
      <c r="V13" s="3">
        <v>0</v>
      </c>
      <c r="W13" s="39">
        <v>0</v>
      </c>
      <c r="X13" s="17">
        <v>0</v>
      </c>
      <c r="Y13" s="59">
        <v>0</v>
      </c>
      <c r="Z13" s="59">
        <v>0</v>
      </c>
      <c r="AA13" s="34">
        <v>0</v>
      </c>
      <c r="AB13" s="74">
        <v>0</v>
      </c>
    </row>
    <row r="14" spans="1:28" x14ac:dyDescent="0.2">
      <c r="A14" s="13" t="s">
        <v>35</v>
      </c>
      <c r="B14" s="14">
        <v>2002</v>
      </c>
      <c r="C14" s="18">
        <v>11557</v>
      </c>
      <c r="D14" s="19">
        <f t="shared" si="6"/>
        <v>1155.7</v>
      </c>
      <c r="E14" s="19">
        <v>11557</v>
      </c>
      <c r="F14" s="24" t="s">
        <v>34</v>
      </c>
      <c r="G14" s="25"/>
      <c r="H14" s="15">
        <f t="shared" ref="H14:H27" si="7">E14</f>
        <v>11557</v>
      </c>
      <c r="I14" s="15">
        <v>0</v>
      </c>
      <c r="J14" s="15">
        <v>0</v>
      </c>
      <c r="K14" s="15">
        <v>0</v>
      </c>
      <c r="L14" s="16">
        <v>0</v>
      </c>
      <c r="M14" s="15">
        <v>0</v>
      </c>
      <c r="N14" s="15">
        <v>0</v>
      </c>
      <c r="O14" s="15">
        <v>0</v>
      </c>
      <c r="P14" s="26">
        <v>0</v>
      </c>
      <c r="Q14" s="15">
        <v>0</v>
      </c>
      <c r="R14" s="26">
        <v>0</v>
      </c>
      <c r="S14" s="15">
        <v>0</v>
      </c>
      <c r="T14" s="26">
        <v>0</v>
      </c>
      <c r="U14" s="17">
        <v>0</v>
      </c>
      <c r="V14" s="3">
        <v>0</v>
      </c>
      <c r="W14" s="39">
        <v>0</v>
      </c>
      <c r="X14" s="17">
        <v>0</v>
      </c>
      <c r="Y14" s="59">
        <v>0</v>
      </c>
      <c r="Z14" s="59">
        <v>0</v>
      </c>
      <c r="AA14" s="34">
        <v>0</v>
      </c>
      <c r="AB14" s="74">
        <v>0</v>
      </c>
    </row>
    <row r="15" spans="1:28" x14ac:dyDescent="0.2">
      <c r="A15" s="13" t="s">
        <v>36</v>
      </c>
      <c r="B15" s="14">
        <v>2002</v>
      </c>
      <c r="C15" s="18">
        <v>3948</v>
      </c>
      <c r="D15" s="19">
        <f t="shared" si="6"/>
        <v>394.8</v>
      </c>
      <c r="E15" s="19">
        <v>3948</v>
      </c>
      <c r="F15" s="19"/>
      <c r="G15" s="15"/>
      <c r="H15" s="15">
        <f t="shared" si="7"/>
        <v>3948</v>
      </c>
      <c r="I15" s="15">
        <v>0</v>
      </c>
      <c r="J15" s="15">
        <f t="shared" ref="J15:J27" si="8">H15</f>
        <v>3948</v>
      </c>
      <c r="K15" s="15">
        <v>0</v>
      </c>
      <c r="L15" s="16">
        <v>0</v>
      </c>
      <c r="M15" s="15">
        <v>3948</v>
      </c>
      <c r="N15" s="15">
        <v>0</v>
      </c>
      <c r="O15" s="15">
        <v>3948</v>
      </c>
      <c r="P15" s="26">
        <v>0</v>
      </c>
      <c r="Q15" s="15">
        <v>3948</v>
      </c>
      <c r="R15" s="26">
        <v>0</v>
      </c>
      <c r="S15" s="15">
        <v>3948</v>
      </c>
      <c r="T15" s="26">
        <v>0</v>
      </c>
      <c r="U15" s="17">
        <v>3948</v>
      </c>
      <c r="V15" s="3">
        <v>0</v>
      </c>
      <c r="W15" s="39">
        <v>3948</v>
      </c>
      <c r="X15" s="17">
        <v>0</v>
      </c>
      <c r="Y15" s="59">
        <v>3948</v>
      </c>
      <c r="Z15" s="59">
        <v>0</v>
      </c>
      <c r="AA15" s="34">
        <v>3948</v>
      </c>
      <c r="AB15" s="74">
        <v>0</v>
      </c>
    </row>
    <row r="16" spans="1:28" x14ac:dyDescent="0.2">
      <c r="A16" s="13" t="s">
        <v>37</v>
      </c>
      <c r="B16" s="14">
        <v>2002</v>
      </c>
      <c r="C16" s="18">
        <v>1422</v>
      </c>
      <c r="D16" s="19">
        <f t="shared" si="6"/>
        <v>142.20000000000002</v>
      </c>
      <c r="E16" s="19">
        <v>1422</v>
      </c>
      <c r="F16" s="19"/>
      <c r="G16" s="15"/>
      <c r="H16" s="15">
        <f t="shared" si="7"/>
        <v>1422</v>
      </c>
      <c r="I16" s="15">
        <v>0</v>
      </c>
      <c r="J16" s="15">
        <f t="shared" si="8"/>
        <v>1422</v>
      </c>
      <c r="K16" s="15">
        <v>0</v>
      </c>
      <c r="L16" s="16">
        <v>0</v>
      </c>
      <c r="M16" s="15">
        <v>1422</v>
      </c>
      <c r="N16" s="15">
        <v>0</v>
      </c>
      <c r="O16" s="15">
        <v>1422</v>
      </c>
      <c r="P16" s="26">
        <v>0</v>
      </c>
      <c r="Q16" s="15">
        <v>1422</v>
      </c>
      <c r="R16" s="26">
        <v>0</v>
      </c>
      <c r="S16" s="15">
        <v>1422</v>
      </c>
      <c r="T16" s="26">
        <v>0</v>
      </c>
      <c r="U16" s="17">
        <v>1422</v>
      </c>
      <c r="V16" s="3">
        <v>0</v>
      </c>
      <c r="W16" s="39">
        <v>1422</v>
      </c>
      <c r="X16" s="17">
        <v>0</v>
      </c>
      <c r="Y16" s="59">
        <v>1422</v>
      </c>
      <c r="Z16" s="59">
        <v>0</v>
      </c>
      <c r="AA16" s="34">
        <v>1422</v>
      </c>
      <c r="AB16" s="74">
        <v>0</v>
      </c>
    </row>
    <row r="17" spans="1:28" x14ac:dyDescent="0.2">
      <c r="A17" s="13" t="s">
        <v>38</v>
      </c>
      <c r="B17" s="14">
        <v>2002</v>
      </c>
      <c r="C17" s="18">
        <v>324</v>
      </c>
      <c r="D17" s="19">
        <f t="shared" si="6"/>
        <v>32.4</v>
      </c>
      <c r="E17" s="19">
        <v>324</v>
      </c>
      <c r="F17" s="19"/>
      <c r="G17" s="15"/>
      <c r="H17" s="15">
        <f t="shared" si="7"/>
        <v>324</v>
      </c>
      <c r="I17" s="15">
        <v>0</v>
      </c>
      <c r="J17" s="15">
        <f t="shared" si="8"/>
        <v>324</v>
      </c>
      <c r="K17" s="15">
        <v>0</v>
      </c>
      <c r="L17" s="16">
        <v>0</v>
      </c>
      <c r="M17" s="15">
        <v>324</v>
      </c>
      <c r="N17" s="15">
        <v>0</v>
      </c>
      <c r="O17" s="15">
        <v>324</v>
      </c>
      <c r="P17" s="26">
        <v>0</v>
      </c>
      <c r="Q17" s="15">
        <v>324</v>
      </c>
      <c r="R17" s="26">
        <v>0</v>
      </c>
      <c r="S17" s="15">
        <v>324</v>
      </c>
      <c r="T17" s="26">
        <v>0</v>
      </c>
      <c r="U17" s="17">
        <v>324</v>
      </c>
      <c r="V17" s="3">
        <v>0</v>
      </c>
      <c r="W17" s="39">
        <v>324</v>
      </c>
      <c r="X17" s="17">
        <v>0</v>
      </c>
      <c r="Y17" s="59">
        <v>324</v>
      </c>
      <c r="Z17" s="59">
        <v>0</v>
      </c>
      <c r="AA17" s="34">
        <v>324</v>
      </c>
      <c r="AB17" s="74">
        <v>0</v>
      </c>
    </row>
    <row r="18" spans="1:28" x14ac:dyDescent="0.2">
      <c r="A18" s="13" t="s">
        <v>39</v>
      </c>
      <c r="B18" s="14">
        <v>2003</v>
      </c>
      <c r="C18" s="18">
        <v>5946</v>
      </c>
      <c r="D18" s="19">
        <f t="shared" si="6"/>
        <v>594.6</v>
      </c>
      <c r="E18" s="19">
        <v>0</v>
      </c>
      <c r="F18" s="24" t="s">
        <v>40</v>
      </c>
      <c r="G18" s="25"/>
      <c r="H18" s="15">
        <f t="shared" si="7"/>
        <v>0</v>
      </c>
      <c r="I18" s="15">
        <v>0</v>
      </c>
      <c r="J18" s="15">
        <f t="shared" si="8"/>
        <v>0</v>
      </c>
      <c r="K18" s="15">
        <v>0</v>
      </c>
      <c r="L18" s="16">
        <v>0</v>
      </c>
      <c r="M18" s="15">
        <v>0</v>
      </c>
      <c r="N18" s="15">
        <v>0</v>
      </c>
      <c r="O18" s="15">
        <v>0</v>
      </c>
      <c r="P18" s="26">
        <v>0</v>
      </c>
      <c r="Q18" s="15">
        <v>0</v>
      </c>
      <c r="R18" s="26">
        <v>0</v>
      </c>
      <c r="S18" s="15">
        <v>0</v>
      </c>
      <c r="T18" s="26">
        <v>0</v>
      </c>
      <c r="U18" s="17">
        <v>0</v>
      </c>
      <c r="V18" s="3">
        <v>0</v>
      </c>
      <c r="W18" s="39">
        <v>0</v>
      </c>
      <c r="X18" s="17">
        <v>0</v>
      </c>
      <c r="Y18" s="59">
        <v>0</v>
      </c>
      <c r="Z18" s="59">
        <v>0</v>
      </c>
      <c r="AA18" s="34">
        <v>0</v>
      </c>
      <c r="AB18" s="74">
        <v>0</v>
      </c>
    </row>
    <row r="19" spans="1:28" x14ac:dyDescent="0.2">
      <c r="A19" s="13" t="s">
        <v>41</v>
      </c>
      <c r="B19" s="14">
        <v>2003</v>
      </c>
      <c r="C19" s="18">
        <v>4380</v>
      </c>
      <c r="D19" s="19">
        <f t="shared" si="6"/>
        <v>438</v>
      </c>
      <c r="E19" s="19">
        <v>4380</v>
      </c>
      <c r="F19" s="24" t="s">
        <v>34</v>
      </c>
      <c r="G19" s="25"/>
      <c r="H19" s="15">
        <f t="shared" si="7"/>
        <v>4380</v>
      </c>
      <c r="I19" s="15">
        <v>0</v>
      </c>
      <c r="J19" s="15">
        <v>0</v>
      </c>
      <c r="K19" s="15">
        <v>0</v>
      </c>
      <c r="L19" s="16">
        <v>0</v>
      </c>
      <c r="M19" s="15">
        <v>0</v>
      </c>
      <c r="N19" s="15">
        <v>0</v>
      </c>
      <c r="O19" s="15">
        <v>0</v>
      </c>
      <c r="P19" s="26">
        <v>0</v>
      </c>
      <c r="Q19" s="15">
        <v>0</v>
      </c>
      <c r="R19" s="26">
        <v>0</v>
      </c>
      <c r="S19" s="15">
        <v>0</v>
      </c>
      <c r="T19" s="26">
        <v>0</v>
      </c>
      <c r="U19" s="17">
        <v>0</v>
      </c>
      <c r="V19" s="3">
        <v>0</v>
      </c>
      <c r="W19" s="39">
        <v>0</v>
      </c>
      <c r="X19" s="17">
        <v>0</v>
      </c>
      <c r="Y19" s="59">
        <v>0</v>
      </c>
      <c r="Z19" s="59">
        <v>0</v>
      </c>
      <c r="AA19" s="34">
        <v>0</v>
      </c>
      <c r="AB19" s="74">
        <v>0</v>
      </c>
    </row>
    <row r="20" spans="1:28" x14ac:dyDescent="0.2">
      <c r="A20" s="27" t="s">
        <v>42</v>
      </c>
      <c r="B20" s="28">
        <v>2005</v>
      </c>
      <c r="C20" s="29">
        <v>8897</v>
      </c>
      <c r="D20" s="30">
        <f>C20*0.3</f>
        <v>2669.1</v>
      </c>
      <c r="E20" s="30">
        <v>8897</v>
      </c>
      <c r="F20" s="31"/>
      <c r="G20" s="32"/>
      <c r="H20" s="26">
        <f t="shared" si="7"/>
        <v>8897</v>
      </c>
      <c r="I20" s="26">
        <f>E20*0.2</f>
        <v>1779.4</v>
      </c>
      <c r="J20" s="26">
        <f t="shared" si="8"/>
        <v>8897</v>
      </c>
      <c r="K20" s="26">
        <f>H20*0.1</f>
        <v>889.7</v>
      </c>
      <c r="L20" s="33">
        <v>0</v>
      </c>
      <c r="M20" s="26">
        <v>8897</v>
      </c>
      <c r="N20" s="26">
        <v>0</v>
      </c>
      <c r="O20" s="26">
        <v>8897</v>
      </c>
      <c r="P20" s="26">
        <v>0</v>
      </c>
      <c r="Q20" s="26">
        <v>8897</v>
      </c>
      <c r="R20" s="26">
        <v>0</v>
      </c>
      <c r="S20" s="26">
        <v>8897</v>
      </c>
      <c r="T20" s="26">
        <v>0</v>
      </c>
      <c r="U20" s="17">
        <v>8897</v>
      </c>
      <c r="V20" s="3">
        <v>0</v>
      </c>
      <c r="W20" s="39">
        <v>8897</v>
      </c>
      <c r="X20" s="17">
        <v>0</v>
      </c>
      <c r="Y20" s="59">
        <v>8897</v>
      </c>
      <c r="Z20" s="59">
        <v>0</v>
      </c>
      <c r="AA20" s="34">
        <v>8897</v>
      </c>
      <c r="AB20" s="74">
        <v>0</v>
      </c>
    </row>
    <row r="21" spans="1:28" x14ac:dyDescent="0.2">
      <c r="A21" s="27" t="s">
        <v>35</v>
      </c>
      <c r="B21" s="28">
        <v>2005</v>
      </c>
      <c r="C21" s="29">
        <v>6531</v>
      </c>
      <c r="D21" s="30">
        <f>C21*0.3</f>
        <v>1959.3</v>
      </c>
      <c r="E21" s="30">
        <v>6531</v>
      </c>
      <c r="F21" s="31" t="s">
        <v>34</v>
      </c>
      <c r="G21" s="32"/>
      <c r="H21" s="26">
        <f t="shared" si="7"/>
        <v>6531</v>
      </c>
      <c r="I21" s="26">
        <f>E21*0.2</f>
        <v>1306.2</v>
      </c>
      <c r="J21" s="26">
        <v>0</v>
      </c>
      <c r="K21" s="26">
        <v>0</v>
      </c>
      <c r="L21" s="33">
        <v>0</v>
      </c>
      <c r="M21" s="26">
        <v>0</v>
      </c>
      <c r="N21" s="26">
        <v>0</v>
      </c>
      <c r="O21" s="26">
        <v>0</v>
      </c>
      <c r="P21" s="26">
        <v>0</v>
      </c>
      <c r="Q21" s="26">
        <v>0</v>
      </c>
      <c r="R21" s="26">
        <v>0</v>
      </c>
      <c r="S21" s="26">
        <v>0</v>
      </c>
      <c r="T21" s="26">
        <v>0</v>
      </c>
      <c r="U21" s="17">
        <v>0</v>
      </c>
      <c r="V21" s="3">
        <v>0</v>
      </c>
      <c r="W21" s="39">
        <v>0</v>
      </c>
      <c r="X21" s="17">
        <v>0</v>
      </c>
      <c r="Y21" s="59">
        <v>0</v>
      </c>
      <c r="Z21" s="59">
        <v>0</v>
      </c>
      <c r="AA21" s="34">
        <v>0</v>
      </c>
      <c r="AB21" s="74">
        <v>0</v>
      </c>
    </row>
    <row r="22" spans="1:28" x14ac:dyDescent="0.2">
      <c r="A22" s="27" t="s">
        <v>43</v>
      </c>
      <c r="B22" s="28">
        <v>2005</v>
      </c>
      <c r="C22" s="29">
        <v>3995</v>
      </c>
      <c r="D22" s="30">
        <f>C22*0.3</f>
        <v>1198.5</v>
      </c>
      <c r="E22" s="30">
        <v>0</v>
      </c>
      <c r="F22" s="31" t="s">
        <v>40</v>
      </c>
      <c r="G22" s="32"/>
      <c r="H22" s="26">
        <f t="shared" si="7"/>
        <v>0</v>
      </c>
      <c r="I22" s="26">
        <f>E22*0.2</f>
        <v>0</v>
      </c>
      <c r="J22" s="26">
        <f t="shared" si="8"/>
        <v>0</v>
      </c>
      <c r="K22" s="26">
        <f>H22*0.2</f>
        <v>0</v>
      </c>
      <c r="L22" s="33">
        <v>0</v>
      </c>
      <c r="M22" s="26">
        <v>0</v>
      </c>
      <c r="N22" s="26">
        <f>K22*0.2</f>
        <v>0</v>
      </c>
      <c r="O22" s="26">
        <v>0</v>
      </c>
      <c r="P22" s="26">
        <v>0</v>
      </c>
      <c r="Q22" s="26">
        <v>0</v>
      </c>
      <c r="R22" s="26">
        <v>0</v>
      </c>
      <c r="S22" s="26">
        <v>0</v>
      </c>
      <c r="T22" s="26">
        <v>0</v>
      </c>
      <c r="U22" s="17">
        <v>0</v>
      </c>
      <c r="V22" s="3">
        <v>0</v>
      </c>
      <c r="W22" s="39">
        <v>0</v>
      </c>
      <c r="X22" s="17">
        <v>0</v>
      </c>
      <c r="Y22" s="59">
        <v>0</v>
      </c>
      <c r="Z22" s="59">
        <v>0</v>
      </c>
      <c r="AA22" s="34">
        <v>0</v>
      </c>
      <c r="AB22" s="74">
        <v>0</v>
      </c>
    </row>
    <row r="23" spans="1:28" x14ac:dyDescent="0.2">
      <c r="A23" s="27" t="s">
        <v>44</v>
      </c>
      <c r="B23" s="28">
        <v>2009</v>
      </c>
      <c r="C23" s="29">
        <v>23910</v>
      </c>
      <c r="D23" s="30">
        <f>C23*0.8</f>
        <v>19128</v>
      </c>
      <c r="E23" s="30">
        <f>104439-2718</f>
        <v>101721</v>
      </c>
      <c r="F23" s="30">
        <v>70000</v>
      </c>
      <c r="G23" s="26"/>
      <c r="H23" s="26">
        <f t="shared" si="7"/>
        <v>101721</v>
      </c>
      <c r="I23" s="26">
        <f>E23*0.7</f>
        <v>71204.7</v>
      </c>
      <c r="J23" s="26">
        <f t="shared" si="8"/>
        <v>101721</v>
      </c>
      <c r="K23" s="26">
        <f>H23*0.6</f>
        <v>61032.6</v>
      </c>
      <c r="L23" s="34">
        <v>50860.5</v>
      </c>
      <c r="M23" s="26">
        <v>101721</v>
      </c>
      <c r="N23" s="26">
        <v>40688</v>
      </c>
      <c r="O23" s="26">
        <v>101721</v>
      </c>
      <c r="P23" s="26">
        <f>O23*0.3</f>
        <v>30516.3</v>
      </c>
      <c r="Q23" s="26">
        <v>101721</v>
      </c>
      <c r="R23" s="26">
        <f>Q23*0.2</f>
        <v>20344.2</v>
      </c>
      <c r="S23" s="26">
        <v>101721</v>
      </c>
      <c r="T23" s="26">
        <f>S23*0.1</f>
        <v>10172.1</v>
      </c>
      <c r="U23" s="17">
        <v>101721</v>
      </c>
      <c r="V23" s="3">
        <f>U23*0</f>
        <v>0</v>
      </c>
      <c r="W23" s="39">
        <v>101721</v>
      </c>
      <c r="X23" s="17">
        <f>W23*0</f>
        <v>0</v>
      </c>
      <c r="Y23" s="59">
        <v>101721</v>
      </c>
      <c r="Z23" s="59">
        <f>Y23*0</f>
        <v>0</v>
      </c>
      <c r="AA23" s="34">
        <v>101721</v>
      </c>
      <c r="AB23" s="74">
        <f>AA23*0</f>
        <v>0</v>
      </c>
    </row>
    <row r="24" spans="1:28" x14ac:dyDescent="0.2">
      <c r="A24" s="27" t="s">
        <v>45</v>
      </c>
      <c r="B24" s="28">
        <v>2009</v>
      </c>
      <c r="C24" s="29">
        <v>500</v>
      </c>
      <c r="D24" s="30">
        <f>C24*0.8</f>
        <v>400</v>
      </c>
      <c r="E24" s="30">
        <v>500</v>
      </c>
      <c r="F24" s="30"/>
      <c r="G24" s="26"/>
      <c r="H24" s="26">
        <f t="shared" si="7"/>
        <v>500</v>
      </c>
      <c r="I24" s="26">
        <f>E24*0.7</f>
        <v>350</v>
      </c>
      <c r="J24" s="26">
        <f t="shared" si="8"/>
        <v>500</v>
      </c>
      <c r="K24" s="26">
        <f>H24*0.6</f>
        <v>300</v>
      </c>
      <c r="L24" s="34">
        <v>250</v>
      </c>
      <c r="M24" s="26">
        <v>500</v>
      </c>
      <c r="N24" s="26">
        <v>200</v>
      </c>
      <c r="O24" s="26">
        <v>500</v>
      </c>
      <c r="P24" s="34">
        <f>O24*0.3</f>
        <v>150</v>
      </c>
      <c r="Q24" s="26">
        <v>500</v>
      </c>
      <c r="R24" s="34">
        <f>Q24*0.2</f>
        <v>100</v>
      </c>
      <c r="S24" s="26">
        <v>500</v>
      </c>
      <c r="T24" s="34">
        <f>S24*0.1</f>
        <v>50</v>
      </c>
      <c r="U24" s="17">
        <v>500</v>
      </c>
      <c r="V24" s="3">
        <f>U24*0</f>
        <v>0</v>
      </c>
      <c r="W24" s="39">
        <v>500</v>
      </c>
      <c r="X24" s="17">
        <f>W24*0</f>
        <v>0</v>
      </c>
      <c r="Y24" s="59">
        <v>500</v>
      </c>
      <c r="Z24" s="59">
        <f>Y24*0</f>
        <v>0</v>
      </c>
      <c r="AA24" s="34">
        <v>500</v>
      </c>
      <c r="AB24" s="74">
        <f>AA24*0</f>
        <v>0</v>
      </c>
    </row>
    <row r="25" spans="1:28" x14ac:dyDescent="0.2">
      <c r="A25" s="27" t="s">
        <v>44</v>
      </c>
      <c r="B25" s="28">
        <v>2010</v>
      </c>
      <c r="C25" s="29">
        <v>2718</v>
      </c>
      <c r="D25" s="30">
        <f>C25*0.8</f>
        <v>2174.4</v>
      </c>
      <c r="E25" s="30">
        <v>2718</v>
      </c>
      <c r="F25" s="30"/>
      <c r="G25" s="26"/>
      <c r="H25" s="26">
        <f t="shared" si="7"/>
        <v>2718</v>
      </c>
      <c r="I25" s="26">
        <f>E25*0.7</f>
        <v>1902.6</v>
      </c>
      <c r="J25" s="26">
        <f t="shared" si="8"/>
        <v>2718</v>
      </c>
      <c r="K25" s="26">
        <f>H25*0.6</f>
        <v>1630.8</v>
      </c>
      <c r="L25" s="34">
        <v>1359</v>
      </c>
      <c r="M25" s="26">
        <v>2718</v>
      </c>
      <c r="N25" s="26">
        <v>1087</v>
      </c>
      <c r="O25" s="26">
        <v>2718</v>
      </c>
      <c r="P25" s="34">
        <f>O25*0.3</f>
        <v>815.4</v>
      </c>
      <c r="Q25" s="26">
        <v>2718</v>
      </c>
      <c r="R25" s="34">
        <f>Q25*0.2</f>
        <v>543.6</v>
      </c>
      <c r="S25" s="26">
        <v>2718</v>
      </c>
      <c r="T25" s="34">
        <f>S25*0.1</f>
        <v>271.8</v>
      </c>
      <c r="U25" s="17">
        <v>2718</v>
      </c>
      <c r="V25" s="3">
        <f>U25*0</f>
        <v>0</v>
      </c>
      <c r="W25" s="39">
        <v>2718</v>
      </c>
      <c r="X25" s="17">
        <f>W25*0</f>
        <v>0</v>
      </c>
      <c r="Y25" s="59">
        <v>2718</v>
      </c>
      <c r="Z25" s="59">
        <f>Y25*0</f>
        <v>0</v>
      </c>
      <c r="AA25" s="34">
        <v>2718</v>
      </c>
      <c r="AB25" s="74">
        <f>AA25*0</f>
        <v>0</v>
      </c>
    </row>
    <row r="26" spans="1:28" x14ac:dyDescent="0.2">
      <c r="A26" s="27" t="s">
        <v>39</v>
      </c>
      <c r="B26" s="28">
        <v>2011</v>
      </c>
      <c r="C26" s="29">
        <v>28325</v>
      </c>
      <c r="D26" s="30">
        <v>28325</v>
      </c>
      <c r="E26" s="30">
        <v>28325</v>
      </c>
      <c r="F26" s="30"/>
      <c r="G26" s="26"/>
      <c r="H26" s="26">
        <f t="shared" si="7"/>
        <v>28325</v>
      </c>
      <c r="I26" s="26">
        <f>E26*0.9</f>
        <v>25492.5</v>
      </c>
      <c r="J26" s="26">
        <f t="shared" si="8"/>
        <v>28325</v>
      </c>
      <c r="K26" s="26">
        <f>H26*0.8</f>
        <v>22660</v>
      </c>
      <c r="L26" s="34">
        <v>19827.5</v>
      </c>
      <c r="M26" s="26">
        <v>28325</v>
      </c>
      <c r="N26" s="26">
        <v>16995</v>
      </c>
      <c r="O26" s="26">
        <v>28325</v>
      </c>
      <c r="P26" s="34">
        <f>O26*0.5</f>
        <v>14162.5</v>
      </c>
      <c r="Q26" s="26">
        <v>28325</v>
      </c>
      <c r="R26" s="34">
        <f>Q26*0.4</f>
        <v>11330</v>
      </c>
      <c r="S26" s="26">
        <v>28325</v>
      </c>
      <c r="T26" s="34">
        <f>S26*0.3</f>
        <v>8497.5</v>
      </c>
      <c r="U26" s="17">
        <v>28325</v>
      </c>
      <c r="V26" s="3">
        <f>U26*0.2</f>
        <v>5665</v>
      </c>
      <c r="W26" s="39">
        <v>28325</v>
      </c>
      <c r="X26" s="17">
        <f>W26*0.1</f>
        <v>2832.5</v>
      </c>
      <c r="Y26" s="59">
        <v>28325</v>
      </c>
      <c r="Z26" s="59">
        <v>0</v>
      </c>
      <c r="AA26" s="34">
        <v>28325</v>
      </c>
      <c r="AB26" s="74">
        <v>0</v>
      </c>
    </row>
    <row r="27" spans="1:28" x14ac:dyDescent="0.2">
      <c r="A27" s="27" t="s">
        <v>46</v>
      </c>
      <c r="B27" s="28">
        <v>2011</v>
      </c>
      <c r="C27" s="29">
        <f>53903-41102</f>
        <v>12801</v>
      </c>
      <c r="D27" s="30">
        <v>12801</v>
      </c>
      <c r="E27" s="30">
        <v>53903</v>
      </c>
      <c r="F27" s="30">
        <v>41102</v>
      </c>
      <c r="G27" s="26"/>
      <c r="H27" s="26">
        <f t="shared" si="7"/>
        <v>53903</v>
      </c>
      <c r="I27" s="26">
        <f>E27*0.9</f>
        <v>48512.700000000004</v>
      </c>
      <c r="J27" s="26">
        <f t="shared" si="8"/>
        <v>53903</v>
      </c>
      <c r="K27" s="26">
        <f>H27*0.8</f>
        <v>43122.400000000001</v>
      </c>
      <c r="L27" s="34">
        <v>37732.1</v>
      </c>
      <c r="M27" s="26">
        <v>53903</v>
      </c>
      <c r="N27" s="26">
        <v>32342</v>
      </c>
      <c r="O27" s="26">
        <v>53903</v>
      </c>
      <c r="P27" s="34">
        <f>O27*0.5</f>
        <v>26951.5</v>
      </c>
      <c r="Q27" s="26">
        <v>53903</v>
      </c>
      <c r="R27" s="34">
        <f>Q27*0.4</f>
        <v>21561.200000000001</v>
      </c>
      <c r="S27" s="26">
        <v>53903</v>
      </c>
      <c r="T27" s="34">
        <f>S27*0.3</f>
        <v>16170.9</v>
      </c>
      <c r="U27" s="17">
        <v>53903</v>
      </c>
      <c r="V27" s="3">
        <f>U27*0.2</f>
        <v>10780.6</v>
      </c>
      <c r="W27" s="39">
        <v>53903</v>
      </c>
      <c r="X27" s="17">
        <f>W27*0.1</f>
        <v>5390.3</v>
      </c>
      <c r="Y27" s="59">
        <v>53903</v>
      </c>
      <c r="Z27" s="59">
        <v>0</v>
      </c>
      <c r="AA27" s="34">
        <v>53903</v>
      </c>
      <c r="AB27" s="74">
        <v>0</v>
      </c>
    </row>
    <row r="28" spans="1:28" x14ac:dyDescent="0.2">
      <c r="A28" s="27" t="s">
        <v>47</v>
      </c>
      <c r="B28" s="28">
        <v>2012</v>
      </c>
      <c r="C28" s="29"/>
      <c r="D28" s="26"/>
      <c r="E28" s="26"/>
      <c r="F28" s="26"/>
      <c r="G28" s="26"/>
      <c r="H28" s="26">
        <v>527</v>
      </c>
      <c r="I28" s="26">
        <v>527</v>
      </c>
      <c r="J28" s="26">
        <f>H28</f>
        <v>527</v>
      </c>
      <c r="K28" s="26">
        <f>H28*0.9</f>
        <v>474.3</v>
      </c>
      <c r="L28" s="35">
        <f>H28*0.8</f>
        <v>421.6</v>
      </c>
      <c r="M28" s="26">
        <v>527</v>
      </c>
      <c r="N28" s="26">
        <f>H28*0.7</f>
        <v>368.9</v>
      </c>
      <c r="O28" s="26">
        <v>527</v>
      </c>
      <c r="P28" s="26">
        <f>O28*0.6</f>
        <v>316.2</v>
      </c>
      <c r="Q28" s="26">
        <v>0</v>
      </c>
      <c r="R28" s="26">
        <v>0</v>
      </c>
      <c r="S28" s="26">
        <v>0</v>
      </c>
      <c r="T28" s="26">
        <v>0</v>
      </c>
      <c r="U28" s="17">
        <v>0</v>
      </c>
      <c r="V28" s="3">
        <v>0</v>
      </c>
      <c r="W28" s="39">
        <v>0</v>
      </c>
      <c r="X28" s="17">
        <v>0</v>
      </c>
      <c r="Y28" s="59">
        <v>0</v>
      </c>
      <c r="Z28" s="59">
        <v>0</v>
      </c>
      <c r="AA28" s="34">
        <v>0</v>
      </c>
      <c r="AB28" s="74">
        <v>0</v>
      </c>
    </row>
    <row r="29" spans="1:28" x14ac:dyDescent="0.2">
      <c r="A29" s="27" t="s">
        <v>48</v>
      </c>
      <c r="B29" s="28">
        <v>2012</v>
      </c>
      <c r="C29" s="29"/>
      <c r="D29" s="26"/>
      <c r="E29" s="26"/>
      <c r="F29" s="26"/>
      <c r="G29" s="26"/>
      <c r="H29" s="26">
        <v>200</v>
      </c>
      <c r="I29" s="26">
        <v>200</v>
      </c>
      <c r="J29" s="26">
        <f>H29</f>
        <v>200</v>
      </c>
      <c r="K29" s="26">
        <f>H29*0.9</f>
        <v>180</v>
      </c>
      <c r="L29" s="34">
        <f>H29*0.8</f>
        <v>160</v>
      </c>
      <c r="M29" s="26">
        <v>200</v>
      </c>
      <c r="N29" s="26">
        <f>H29*0.7</f>
        <v>140</v>
      </c>
      <c r="O29" s="26">
        <v>200</v>
      </c>
      <c r="P29" s="26">
        <f>O29*0.6</f>
        <v>120</v>
      </c>
      <c r="Q29" s="26">
        <v>200</v>
      </c>
      <c r="R29" s="26">
        <v>0</v>
      </c>
      <c r="S29" s="26">
        <v>200</v>
      </c>
      <c r="T29" s="26">
        <v>0</v>
      </c>
      <c r="U29" s="17">
        <v>0</v>
      </c>
      <c r="V29" s="3">
        <v>0</v>
      </c>
      <c r="W29" s="39">
        <v>0</v>
      </c>
      <c r="X29" s="17">
        <v>0</v>
      </c>
      <c r="Y29" s="59">
        <v>0</v>
      </c>
      <c r="Z29" s="59">
        <v>0</v>
      </c>
      <c r="AA29" s="34">
        <v>0</v>
      </c>
      <c r="AB29" s="74">
        <v>0</v>
      </c>
    </row>
    <row r="30" spans="1:28" x14ac:dyDescent="0.2">
      <c r="A30" s="27" t="s">
        <v>49</v>
      </c>
      <c r="B30" s="28">
        <v>2013</v>
      </c>
      <c r="C30" s="29"/>
      <c r="D30" s="26"/>
      <c r="E30" s="26"/>
      <c r="F30" s="26"/>
      <c r="G30" s="26"/>
      <c r="H30" s="26"/>
      <c r="I30" s="26"/>
      <c r="J30" s="26">
        <v>71131</v>
      </c>
      <c r="K30" s="26">
        <f>J30</f>
        <v>71131</v>
      </c>
      <c r="L30" s="34">
        <v>64017.9</v>
      </c>
      <c r="M30" s="26">
        <v>71131</v>
      </c>
      <c r="N30" s="26">
        <v>56905</v>
      </c>
      <c r="O30" s="26">
        <v>71131</v>
      </c>
      <c r="P30" s="26">
        <f>O30*0.7</f>
        <v>49791.7</v>
      </c>
      <c r="Q30" s="26">
        <v>71131</v>
      </c>
      <c r="R30" s="26">
        <f>Q30*0.6</f>
        <v>42678.6</v>
      </c>
      <c r="S30" s="26">
        <v>71131</v>
      </c>
      <c r="T30" s="26">
        <f>S30*0.5</f>
        <v>35565.5</v>
      </c>
      <c r="U30" s="17">
        <v>71131</v>
      </c>
      <c r="V30" s="3">
        <f>U30*0.4</f>
        <v>28452.400000000001</v>
      </c>
      <c r="W30" s="39">
        <v>71131</v>
      </c>
      <c r="X30" s="17">
        <f>W30*0.3</f>
        <v>21339.3</v>
      </c>
      <c r="Y30" s="59">
        <v>71131</v>
      </c>
      <c r="Z30" s="59">
        <f>Y30*0.2</f>
        <v>14226.2</v>
      </c>
      <c r="AA30" s="34">
        <v>71131</v>
      </c>
      <c r="AB30" s="74">
        <f>AA30*0.1</f>
        <v>7113.1</v>
      </c>
    </row>
    <row r="31" spans="1:28" s="37" customFormat="1" x14ac:dyDescent="0.2">
      <c r="A31" s="27" t="s">
        <v>50</v>
      </c>
      <c r="B31" s="28">
        <v>2014</v>
      </c>
      <c r="C31" s="26"/>
      <c r="D31" s="26"/>
      <c r="E31" s="26"/>
      <c r="F31" s="26"/>
      <c r="G31" s="26"/>
      <c r="H31" s="26"/>
      <c r="I31" s="26"/>
      <c r="J31" s="26"/>
      <c r="K31" s="26"/>
      <c r="L31" s="34"/>
      <c r="M31" s="26">
        <v>3567</v>
      </c>
      <c r="N31" s="26">
        <v>3210</v>
      </c>
      <c r="O31" s="15">
        <v>3567</v>
      </c>
      <c r="P31" s="17">
        <f>O31*0.8</f>
        <v>2853.6000000000004</v>
      </c>
      <c r="Q31" s="15">
        <v>3567</v>
      </c>
      <c r="R31" s="17">
        <f>Q31*0.7</f>
        <v>2496.8999999999996</v>
      </c>
      <c r="S31" s="15">
        <v>3567</v>
      </c>
      <c r="T31" s="17">
        <f>S31*0.6</f>
        <v>2140.1999999999998</v>
      </c>
      <c r="U31" s="34">
        <v>3567</v>
      </c>
      <c r="V31" s="36">
        <f>U31*0.5</f>
        <v>1783.5</v>
      </c>
      <c r="W31" s="55">
        <v>3567</v>
      </c>
      <c r="X31" s="34">
        <f>W31*0.4</f>
        <v>1426.8000000000002</v>
      </c>
      <c r="Y31" s="60">
        <v>0</v>
      </c>
      <c r="Z31" s="60">
        <f>Y31*0.3</f>
        <v>0</v>
      </c>
      <c r="AA31" s="34">
        <v>0</v>
      </c>
      <c r="AB31" s="76">
        <f>AA31*0.2</f>
        <v>0</v>
      </c>
    </row>
    <row r="32" spans="1:28" x14ac:dyDescent="0.2">
      <c r="A32" s="13" t="s">
        <v>47</v>
      </c>
      <c r="B32" s="14">
        <v>2016</v>
      </c>
      <c r="C32" s="15"/>
      <c r="D32" s="15"/>
      <c r="E32" s="15"/>
      <c r="F32" s="15"/>
      <c r="G32" s="15"/>
      <c r="H32" s="15"/>
      <c r="I32" s="15"/>
      <c r="J32" s="15"/>
      <c r="K32" s="15"/>
      <c r="L32" s="17"/>
      <c r="M32" s="15"/>
      <c r="N32" s="15"/>
      <c r="O32" s="15"/>
      <c r="P32" s="17"/>
      <c r="Q32" s="17">
        <v>560</v>
      </c>
      <c r="R32" s="17">
        <f>Q32*0.75</f>
        <v>420</v>
      </c>
      <c r="S32" s="17">
        <v>560</v>
      </c>
      <c r="T32" s="38">
        <f>S32*0.5</f>
        <v>280</v>
      </c>
      <c r="U32" s="17">
        <v>560</v>
      </c>
      <c r="V32" s="3">
        <f>U32*0.25</f>
        <v>140</v>
      </c>
      <c r="W32" s="39">
        <v>560</v>
      </c>
      <c r="X32" s="17">
        <f>W32*0</f>
        <v>0</v>
      </c>
      <c r="Y32" s="59">
        <v>0</v>
      </c>
      <c r="Z32" s="59">
        <f>Y32*0</f>
        <v>0</v>
      </c>
      <c r="AA32" s="34">
        <v>0</v>
      </c>
      <c r="AB32" s="74">
        <f>AA32*0</f>
        <v>0</v>
      </c>
    </row>
    <row r="33" spans="1:28" x14ac:dyDescent="0.2">
      <c r="A33" s="13" t="s">
        <v>51</v>
      </c>
      <c r="B33" s="14">
        <v>2016</v>
      </c>
      <c r="C33" s="15"/>
      <c r="D33" s="15"/>
      <c r="E33" s="15"/>
      <c r="F33" s="15"/>
      <c r="G33" s="15"/>
      <c r="H33" s="15"/>
      <c r="I33" s="15"/>
      <c r="J33" s="15"/>
      <c r="K33" s="15"/>
      <c r="L33" s="17"/>
      <c r="M33" s="15"/>
      <c r="N33" s="15"/>
      <c r="O33" s="15"/>
      <c r="P33" s="17"/>
      <c r="Q33" s="17"/>
      <c r="R33" s="17"/>
      <c r="S33" s="17">
        <v>5100</v>
      </c>
      <c r="T33" s="17">
        <f>S33*1</f>
        <v>5100</v>
      </c>
      <c r="U33" s="39">
        <v>5100</v>
      </c>
      <c r="V33" s="3">
        <f>U33*0.9</f>
        <v>4590</v>
      </c>
      <c r="W33" s="39">
        <v>5100</v>
      </c>
      <c r="X33" s="17">
        <f>W33*0.8</f>
        <v>4080</v>
      </c>
      <c r="Y33" s="59">
        <v>5100</v>
      </c>
      <c r="Z33" s="59">
        <f>Y33*0.7</f>
        <v>3570</v>
      </c>
      <c r="AA33" s="34">
        <v>5100</v>
      </c>
      <c r="AB33" s="74">
        <f>AA33*0.6</f>
        <v>3060</v>
      </c>
    </row>
    <row r="34" spans="1:28" x14ac:dyDescent="0.2">
      <c r="A34" s="13" t="s">
        <v>52</v>
      </c>
      <c r="B34" s="14">
        <v>2018</v>
      </c>
      <c r="C34" s="15"/>
      <c r="D34" s="15"/>
      <c r="E34" s="15"/>
      <c r="F34" s="15"/>
      <c r="G34" s="15"/>
      <c r="H34" s="15"/>
      <c r="I34" s="15"/>
      <c r="J34" s="15"/>
      <c r="K34" s="15"/>
      <c r="L34" s="17"/>
      <c r="M34" s="15"/>
      <c r="N34" s="15"/>
      <c r="O34" s="15"/>
      <c r="P34" s="17"/>
      <c r="Q34" s="17"/>
      <c r="R34" s="17"/>
      <c r="S34" s="17"/>
      <c r="T34" s="17"/>
      <c r="U34" s="39">
        <v>4006</v>
      </c>
      <c r="V34" s="3">
        <f>U34*1</f>
        <v>4006</v>
      </c>
      <c r="W34" s="39">
        <v>4006</v>
      </c>
      <c r="X34" s="17">
        <f>W34*0.9</f>
        <v>3605.4</v>
      </c>
      <c r="Y34" s="59">
        <v>4006</v>
      </c>
      <c r="Z34" s="59">
        <f>Y34*0.8</f>
        <v>3204.8</v>
      </c>
      <c r="AA34" s="34">
        <v>4006</v>
      </c>
      <c r="AB34" s="74">
        <f>AA34*0.7</f>
        <v>2804.2</v>
      </c>
    </row>
    <row r="35" spans="1:28" x14ac:dyDescent="0.2">
      <c r="A35" s="13" t="s">
        <v>53</v>
      </c>
      <c r="B35" s="14">
        <v>2018</v>
      </c>
      <c r="C35" s="15"/>
      <c r="D35" s="15"/>
      <c r="E35" s="15"/>
      <c r="F35" s="15"/>
      <c r="G35" s="15"/>
      <c r="H35" s="15"/>
      <c r="I35" s="15"/>
      <c r="J35" s="15"/>
      <c r="K35" s="15"/>
      <c r="L35" s="17"/>
      <c r="M35" s="15"/>
      <c r="N35" s="15"/>
      <c r="O35" s="15"/>
      <c r="P35" s="17"/>
      <c r="Q35" s="17"/>
      <c r="R35" s="17"/>
      <c r="S35" s="17"/>
      <c r="T35" s="17"/>
      <c r="U35" s="17">
        <v>1325</v>
      </c>
      <c r="V35" s="3">
        <f>U35*1</f>
        <v>1325</v>
      </c>
      <c r="W35" s="39">
        <v>1325</v>
      </c>
      <c r="X35" s="17">
        <f>W35*0.9</f>
        <v>1192.5</v>
      </c>
      <c r="Y35" s="59">
        <v>0</v>
      </c>
      <c r="Z35" s="59">
        <f>Y35*0.8</f>
        <v>0</v>
      </c>
      <c r="AA35" s="34">
        <v>0</v>
      </c>
      <c r="AB35" s="74">
        <f>AA35*0.7</f>
        <v>0</v>
      </c>
    </row>
    <row r="36" spans="1:28" x14ac:dyDescent="0.2">
      <c r="A36" s="13" t="s">
        <v>54</v>
      </c>
      <c r="B36" s="14">
        <v>2018</v>
      </c>
      <c r="C36" s="15"/>
      <c r="D36" s="15"/>
      <c r="E36" s="15"/>
      <c r="F36" s="15"/>
      <c r="G36" s="15"/>
      <c r="H36" s="15"/>
      <c r="I36" s="15"/>
      <c r="J36" s="15"/>
      <c r="K36" s="15"/>
      <c r="L36" s="17"/>
      <c r="M36" s="15"/>
      <c r="N36" s="15"/>
      <c r="O36" s="15"/>
      <c r="P36" s="17"/>
      <c r="Q36" s="17"/>
      <c r="R36" s="17"/>
      <c r="S36" s="17"/>
      <c r="T36" s="17"/>
      <c r="U36" s="17">
        <v>1</v>
      </c>
      <c r="V36" s="3">
        <f>U36*1</f>
        <v>1</v>
      </c>
      <c r="W36" s="39">
        <v>1</v>
      </c>
      <c r="X36" s="17">
        <f>W36*0.9</f>
        <v>0.9</v>
      </c>
      <c r="Y36" s="59">
        <v>1</v>
      </c>
      <c r="Z36" s="59">
        <f>Y36*0.8</f>
        <v>0.8</v>
      </c>
      <c r="AA36" s="34">
        <v>1</v>
      </c>
      <c r="AB36" s="74">
        <f>AA36*0.7</f>
        <v>0.7</v>
      </c>
    </row>
    <row r="37" spans="1:28" x14ac:dyDescent="0.2">
      <c r="A37" s="13" t="s">
        <v>55</v>
      </c>
      <c r="B37" s="14">
        <v>2018</v>
      </c>
      <c r="C37" s="15"/>
      <c r="D37" s="15"/>
      <c r="E37" s="15"/>
      <c r="F37" s="15"/>
      <c r="G37" s="15"/>
      <c r="H37" s="15"/>
      <c r="I37" s="15"/>
      <c r="J37" s="15"/>
      <c r="K37" s="15"/>
      <c r="L37" s="17"/>
      <c r="M37" s="15"/>
      <c r="N37" s="15"/>
      <c r="O37" s="15"/>
      <c r="P37" s="17"/>
      <c r="Q37" s="17"/>
      <c r="R37" s="17"/>
      <c r="S37" s="17"/>
      <c r="T37" s="17"/>
      <c r="U37" s="17">
        <v>211</v>
      </c>
      <c r="V37" s="3">
        <f>U37*1</f>
        <v>211</v>
      </c>
      <c r="W37" s="17">
        <v>211</v>
      </c>
      <c r="X37" s="17">
        <f>W37*0.75</f>
        <v>158.25</v>
      </c>
      <c r="Y37" s="58">
        <v>211</v>
      </c>
      <c r="Z37" s="59">
        <f>Y37*0.5</f>
        <v>105.5</v>
      </c>
      <c r="AA37" s="34">
        <v>211</v>
      </c>
      <c r="AB37" s="74">
        <f>AA37*0.25</f>
        <v>52.75</v>
      </c>
    </row>
    <row r="38" spans="1:28" x14ac:dyDescent="0.2">
      <c r="A38" s="13" t="s">
        <v>47</v>
      </c>
      <c r="B38" s="14">
        <v>2019</v>
      </c>
      <c r="C38" s="15"/>
      <c r="D38" s="15"/>
      <c r="E38" s="15"/>
      <c r="F38" s="15"/>
      <c r="G38" s="15"/>
      <c r="H38" s="15"/>
      <c r="I38" s="15"/>
      <c r="J38" s="15"/>
      <c r="K38" s="15"/>
      <c r="L38" s="17"/>
      <c r="M38" s="15"/>
      <c r="N38" s="15"/>
      <c r="O38" s="15"/>
      <c r="P38" s="17"/>
      <c r="Q38" s="17"/>
      <c r="R38" s="17"/>
      <c r="S38" s="17"/>
      <c r="T38" s="17"/>
      <c r="U38" s="17"/>
      <c r="V38" s="3"/>
      <c r="W38" s="17"/>
      <c r="X38" s="17"/>
      <c r="Y38" s="58">
        <v>469</v>
      </c>
      <c r="Z38" s="59">
        <f>Y38*0.75</f>
        <v>351.75</v>
      </c>
      <c r="AA38" s="34">
        <v>469</v>
      </c>
      <c r="AB38" s="74">
        <f>AA38*0.5</f>
        <v>234.5</v>
      </c>
    </row>
    <row r="39" spans="1:28" x14ac:dyDescent="0.2">
      <c r="A39" s="13" t="s">
        <v>77</v>
      </c>
      <c r="B39" s="14">
        <v>2019</v>
      </c>
      <c r="C39" s="15"/>
      <c r="D39" s="15"/>
      <c r="E39" s="15"/>
      <c r="F39" s="15"/>
      <c r="G39" s="15"/>
      <c r="H39" s="15"/>
      <c r="I39" s="15"/>
      <c r="J39" s="15"/>
      <c r="K39" s="15"/>
      <c r="L39" s="17"/>
      <c r="M39" s="15"/>
      <c r="N39" s="15"/>
      <c r="O39" s="15"/>
      <c r="P39" s="17"/>
      <c r="Q39" s="17"/>
      <c r="R39" s="17"/>
      <c r="S39" s="17"/>
      <c r="T39" s="17"/>
      <c r="U39" s="17"/>
      <c r="V39" s="3"/>
      <c r="W39" s="17"/>
      <c r="X39" s="17"/>
      <c r="Y39" s="58">
        <v>6885</v>
      </c>
      <c r="Z39" s="59">
        <f>Y39*1</f>
        <v>6885</v>
      </c>
      <c r="AA39" s="34">
        <v>6885</v>
      </c>
      <c r="AB39" s="74">
        <f>AA39*0.9</f>
        <v>6196.5</v>
      </c>
    </row>
    <row r="40" spans="1:28" x14ac:dyDescent="0.2">
      <c r="A40" s="13" t="s">
        <v>76</v>
      </c>
      <c r="B40" s="14">
        <v>2020</v>
      </c>
      <c r="C40" s="15"/>
      <c r="D40" s="15"/>
      <c r="E40" s="15"/>
      <c r="F40" s="15"/>
      <c r="G40" s="15"/>
      <c r="H40" s="15"/>
      <c r="I40" s="15"/>
      <c r="J40" s="15"/>
      <c r="K40" s="15"/>
      <c r="L40" s="17"/>
      <c r="M40" s="15"/>
      <c r="N40" s="15"/>
      <c r="O40" s="15"/>
      <c r="P40" s="17"/>
      <c r="Q40" s="17"/>
      <c r="R40" s="17"/>
      <c r="S40" s="17"/>
      <c r="T40" s="17"/>
      <c r="U40" s="17"/>
      <c r="V40" s="3"/>
      <c r="W40" s="17"/>
      <c r="X40" s="17"/>
      <c r="Y40" s="58">
        <v>7589</v>
      </c>
      <c r="Z40" s="58">
        <f>Y40*1</f>
        <v>7589</v>
      </c>
      <c r="AA40" s="34">
        <v>7589</v>
      </c>
      <c r="AB40" s="74">
        <f>AA40*0.9</f>
        <v>6830.1</v>
      </c>
    </row>
    <row r="41" spans="1:28" x14ac:dyDescent="0.2">
      <c r="A41" s="13" t="s">
        <v>80</v>
      </c>
      <c r="B41" s="14">
        <v>2021</v>
      </c>
      <c r="C41" s="15"/>
      <c r="D41" s="15"/>
      <c r="E41" s="15"/>
      <c r="F41" s="15"/>
      <c r="G41" s="15"/>
      <c r="H41" s="15"/>
      <c r="I41" s="15"/>
      <c r="J41" s="15"/>
      <c r="K41" s="15"/>
      <c r="L41" s="17"/>
      <c r="M41" s="15"/>
      <c r="N41" s="15"/>
      <c r="O41" s="15"/>
      <c r="P41" s="17"/>
      <c r="Q41" s="17"/>
      <c r="R41" s="17"/>
      <c r="S41" s="17"/>
      <c r="T41" s="17"/>
      <c r="U41" s="17"/>
      <c r="V41" s="3"/>
      <c r="W41" s="17"/>
      <c r="X41" s="17"/>
      <c r="Y41" s="58"/>
      <c r="Z41" s="58"/>
      <c r="AA41" s="34">
        <v>18067</v>
      </c>
      <c r="AB41" s="74">
        <f t="shared" ref="AB41:AB51" si="9">AA41*1</f>
        <v>18067</v>
      </c>
    </row>
    <row r="42" spans="1:28" x14ac:dyDescent="0.2">
      <c r="A42" s="13" t="s">
        <v>81</v>
      </c>
      <c r="B42" s="14">
        <v>2021</v>
      </c>
      <c r="C42" s="15"/>
      <c r="D42" s="15"/>
      <c r="E42" s="15"/>
      <c r="F42" s="15"/>
      <c r="G42" s="15"/>
      <c r="H42" s="15"/>
      <c r="I42" s="15"/>
      <c r="J42" s="15"/>
      <c r="K42" s="15"/>
      <c r="L42" s="17"/>
      <c r="M42" s="15"/>
      <c r="N42" s="15"/>
      <c r="O42" s="15"/>
      <c r="P42" s="17"/>
      <c r="Q42" s="17"/>
      <c r="R42" s="17"/>
      <c r="S42" s="17"/>
      <c r="T42" s="17"/>
      <c r="U42" s="17"/>
      <c r="V42" s="3"/>
      <c r="W42" s="17"/>
      <c r="X42" s="17"/>
      <c r="Y42" s="58"/>
      <c r="Z42" s="58"/>
      <c r="AA42" s="34">
        <v>4115</v>
      </c>
      <c r="AB42" s="74">
        <f t="shared" si="9"/>
        <v>4115</v>
      </c>
    </row>
    <row r="43" spans="1:28" ht="13.5" customHeight="1" x14ac:dyDescent="0.2">
      <c r="A43" s="13" t="s">
        <v>83</v>
      </c>
      <c r="B43" s="14">
        <v>2021</v>
      </c>
      <c r="C43" s="15"/>
      <c r="D43" s="15"/>
      <c r="E43" s="15"/>
      <c r="F43" s="15"/>
      <c r="G43" s="15"/>
      <c r="H43" s="15"/>
      <c r="I43" s="15"/>
      <c r="J43" s="15"/>
      <c r="K43" s="15"/>
      <c r="L43" s="17"/>
      <c r="M43" s="15"/>
      <c r="N43" s="15"/>
      <c r="O43" s="15"/>
      <c r="P43" s="17"/>
      <c r="Q43" s="17"/>
      <c r="R43" s="17"/>
      <c r="S43" s="17"/>
      <c r="T43" s="17"/>
      <c r="U43" s="17"/>
      <c r="V43" s="3"/>
      <c r="W43" s="17"/>
      <c r="X43" s="17"/>
      <c r="Y43" s="58"/>
      <c r="Z43" s="58"/>
      <c r="AA43" s="34">
        <v>63267</v>
      </c>
      <c r="AB43" s="74">
        <f t="shared" si="9"/>
        <v>63267</v>
      </c>
    </row>
    <row r="44" spans="1:28" ht="13.5" customHeight="1" x14ac:dyDescent="0.2">
      <c r="A44" s="13" t="s">
        <v>95</v>
      </c>
      <c r="B44" s="14">
        <v>2021</v>
      </c>
      <c r="C44" s="15"/>
      <c r="D44" s="15"/>
      <c r="E44" s="15"/>
      <c r="F44" s="15"/>
      <c r="G44" s="15"/>
      <c r="H44" s="15"/>
      <c r="I44" s="15"/>
      <c r="J44" s="15"/>
      <c r="K44" s="15"/>
      <c r="L44" s="17"/>
      <c r="M44" s="15"/>
      <c r="N44" s="15"/>
      <c r="O44" s="15"/>
      <c r="P44" s="17"/>
      <c r="Q44" s="17"/>
      <c r="R44" s="17"/>
      <c r="S44" s="17"/>
      <c r="T44" s="17"/>
      <c r="U44" s="17"/>
      <c r="V44" s="3"/>
      <c r="W44" s="17"/>
      <c r="X44" s="17"/>
      <c r="Y44" s="58"/>
      <c r="Z44" s="58"/>
      <c r="AA44" s="34">
        <v>7420</v>
      </c>
      <c r="AB44" s="74">
        <f t="shared" si="9"/>
        <v>7420</v>
      </c>
    </row>
    <row r="45" spans="1:28" x14ac:dyDescent="0.2">
      <c r="A45" s="13" t="s">
        <v>84</v>
      </c>
      <c r="B45" s="14">
        <v>2021</v>
      </c>
      <c r="C45" s="15"/>
      <c r="D45" s="15"/>
      <c r="E45" s="15"/>
      <c r="F45" s="15"/>
      <c r="G45" s="15"/>
      <c r="H45" s="15"/>
      <c r="I45" s="15"/>
      <c r="J45" s="15"/>
      <c r="K45" s="15"/>
      <c r="L45" s="17"/>
      <c r="M45" s="15"/>
      <c r="N45" s="15"/>
      <c r="O45" s="15"/>
      <c r="P45" s="17"/>
      <c r="Q45" s="17"/>
      <c r="R45" s="17"/>
      <c r="S45" s="17"/>
      <c r="T45" s="17"/>
      <c r="U45" s="17"/>
      <c r="V45" s="3"/>
      <c r="W45" s="17"/>
      <c r="X45" s="17"/>
      <c r="Y45" s="58"/>
      <c r="Z45" s="58"/>
      <c r="AA45" s="34">
        <v>1824</v>
      </c>
      <c r="AB45" s="74">
        <f t="shared" si="9"/>
        <v>1824</v>
      </c>
    </row>
    <row r="46" spans="1:28" x14ac:dyDescent="0.2">
      <c r="A46" s="13" t="s">
        <v>85</v>
      </c>
      <c r="B46" s="14">
        <v>2021</v>
      </c>
      <c r="C46" s="15"/>
      <c r="D46" s="15"/>
      <c r="E46" s="15"/>
      <c r="F46" s="15"/>
      <c r="G46" s="15"/>
      <c r="H46" s="15"/>
      <c r="I46" s="15"/>
      <c r="J46" s="15"/>
      <c r="K46" s="15"/>
      <c r="L46" s="17"/>
      <c r="M46" s="15"/>
      <c r="N46" s="15"/>
      <c r="O46" s="15"/>
      <c r="P46" s="17"/>
      <c r="Q46" s="17"/>
      <c r="R46" s="17"/>
      <c r="S46" s="17"/>
      <c r="T46" s="17"/>
      <c r="U46" s="17"/>
      <c r="V46" s="3"/>
      <c r="W46" s="17"/>
      <c r="X46" s="17"/>
      <c r="Y46" s="58"/>
      <c r="Z46" s="58"/>
      <c r="AA46" s="34">
        <v>1940</v>
      </c>
      <c r="AB46" s="74">
        <f t="shared" si="9"/>
        <v>1940</v>
      </c>
    </row>
    <row r="47" spans="1:28" x14ac:dyDescent="0.2">
      <c r="A47" s="13" t="s">
        <v>86</v>
      </c>
      <c r="B47" s="14">
        <v>2021</v>
      </c>
      <c r="C47" s="15"/>
      <c r="D47" s="15"/>
      <c r="E47" s="15"/>
      <c r="F47" s="15"/>
      <c r="G47" s="15"/>
      <c r="H47" s="15"/>
      <c r="I47" s="15"/>
      <c r="J47" s="15"/>
      <c r="K47" s="15"/>
      <c r="L47" s="17"/>
      <c r="M47" s="15"/>
      <c r="N47" s="15"/>
      <c r="O47" s="15"/>
      <c r="P47" s="17"/>
      <c r="Q47" s="17"/>
      <c r="R47" s="17"/>
      <c r="S47" s="17"/>
      <c r="T47" s="17"/>
      <c r="U47" s="17"/>
      <c r="V47" s="3"/>
      <c r="W47" s="17"/>
      <c r="X47" s="17"/>
      <c r="Y47" s="58"/>
      <c r="Z47" s="58"/>
      <c r="AA47" s="34">
        <v>2495</v>
      </c>
      <c r="AB47" s="74">
        <f t="shared" si="9"/>
        <v>2495</v>
      </c>
    </row>
    <row r="48" spans="1:28" x14ac:dyDescent="0.2">
      <c r="A48" s="13" t="s">
        <v>87</v>
      </c>
      <c r="B48" s="14">
        <v>2021</v>
      </c>
      <c r="C48" s="15"/>
      <c r="D48" s="15"/>
      <c r="E48" s="15"/>
      <c r="F48" s="15"/>
      <c r="G48" s="15"/>
      <c r="H48" s="15"/>
      <c r="I48" s="15"/>
      <c r="J48" s="15"/>
      <c r="K48" s="15"/>
      <c r="L48" s="17"/>
      <c r="M48" s="15"/>
      <c r="N48" s="15"/>
      <c r="O48" s="15"/>
      <c r="P48" s="17"/>
      <c r="Q48" s="17"/>
      <c r="R48" s="17"/>
      <c r="S48" s="17"/>
      <c r="T48" s="17"/>
      <c r="U48" s="17"/>
      <c r="V48" s="3"/>
      <c r="W48" s="17"/>
      <c r="X48" s="17"/>
      <c r="Y48" s="58"/>
      <c r="Z48" s="58"/>
      <c r="AA48" s="34">
        <v>442</v>
      </c>
      <c r="AB48" s="74">
        <f t="shared" si="9"/>
        <v>442</v>
      </c>
    </row>
    <row r="49" spans="1:28" x14ac:dyDescent="0.2">
      <c r="A49" s="13" t="s">
        <v>92</v>
      </c>
      <c r="B49" s="14">
        <v>2021</v>
      </c>
      <c r="C49" s="15"/>
      <c r="D49" s="15"/>
      <c r="E49" s="15"/>
      <c r="F49" s="15"/>
      <c r="G49" s="15"/>
      <c r="H49" s="15"/>
      <c r="I49" s="15"/>
      <c r="J49" s="15"/>
      <c r="K49" s="15"/>
      <c r="L49" s="17"/>
      <c r="M49" s="15"/>
      <c r="N49" s="15"/>
      <c r="O49" s="15"/>
      <c r="P49" s="17"/>
      <c r="Q49" s="17"/>
      <c r="R49" s="17"/>
      <c r="S49" s="17"/>
      <c r="T49" s="17"/>
      <c r="U49" s="17"/>
      <c r="V49" s="3"/>
      <c r="W49" s="17"/>
      <c r="X49" s="17"/>
      <c r="Y49" s="58"/>
      <c r="Z49" s="58"/>
      <c r="AA49" s="34">
        <v>2515</v>
      </c>
      <c r="AB49" s="74">
        <f t="shared" si="9"/>
        <v>2515</v>
      </c>
    </row>
    <row r="50" spans="1:28" x14ac:dyDescent="0.2">
      <c r="A50" s="13" t="s">
        <v>93</v>
      </c>
      <c r="B50" s="14">
        <v>2021</v>
      </c>
      <c r="C50" s="15"/>
      <c r="D50" s="15"/>
      <c r="E50" s="15"/>
      <c r="F50" s="15"/>
      <c r="G50" s="15"/>
      <c r="H50" s="15"/>
      <c r="I50" s="15"/>
      <c r="J50" s="15"/>
      <c r="K50" s="15"/>
      <c r="L50" s="17"/>
      <c r="M50" s="15"/>
      <c r="N50" s="15"/>
      <c r="O50" s="15"/>
      <c r="P50" s="17"/>
      <c r="Q50" s="17"/>
      <c r="R50" s="17"/>
      <c r="S50" s="17"/>
      <c r="T50" s="17"/>
      <c r="U50" s="17"/>
      <c r="V50" s="3"/>
      <c r="W50" s="17"/>
      <c r="X50" s="17"/>
      <c r="Y50" s="58"/>
      <c r="Z50" s="58"/>
      <c r="AA50" s="34">
        <v>168</v>
      </c>
      <c r="AB50" s="76">
        <f t="shared" si="9"/>
        <v>168</v>
      </c>
    </row>
    <row r="51" spans="1:28" x14ac:dyDescent="0.2">
      <c r="A51" s="13" t="s">
        <v>94</v>
      </c>
      <c r="B51" s="14">
        <v>2021</v>
      </c>
      <c r="C51" s="15"/>
      <c r="D51" s="15"/>
      <c r="E51" s="15"/>
      <c r="F51" s="15"/>
      <c r="G51" s="15"/>
      <c r="H51" s="15"/>
      <c r="I51" s="15"/>
      <c r="J51" s="15"/>
      <c r="K51" s="15"/>
      <c r="L51" s="17"/>
      <c r="M51" s="15"/>
      <c r="N51" s="15"/>
      <c r="O51" s="15"/>
      <c r="P51" s="17"/>
      <c r="Q51" s="17"/>
      <c r="R51" s="17"/>
      <c r="S51" s="17"/>
      <c r="T51" s="17"/>
      <c r="U51" s="17"/>
      <c r="V51" s="3"/>
      <c r="W51" s="17"/>
      <c r="X51" s="17"/>
      <c r="Y51" s="58"/>
      <c r="Z51" s="58"/>
      <c r="AA51" s="34">
        <v>488</v>
      </c>
      <c r="AB51" s="76">
        <f t="shared" si="9"/>
        <v>488</v>
      </c>
    </row>
    <row r="52" spans="1:28" ht="13.5" thickBot="1" x14ac:dyDescent="0.25">
      <c r="A52" s="70"/>
      <c r="B52" s="71"/>
      <c r="C52" s="64">
        <f t="shared" ref="C52:Z52" si="10">SUM(C4:C49)</f>
        <v>137617</v>
      </c>
      <c r="D52" s="64">
        <f t="shared" si="10"/>
        <v>92507</v>
      </c>
      <c r="E52" s="64">
        <f t="shared" si="10"/>
        <v>246589</v>
      </c>
      <c r="F52" s="64">
        <f t="shared" si="10"/>
        <v>111102</v>
      </c>
      <c r="G52" s="64">
        <f t="shared" si="10"/>
        <v>0</v>
      </c>
      <c r="H52" s="64">
        <f t="shared" si="10"/>
        <v>247316</v>
      </c>
      <c r="I52" s="64">
        <f t="shared" si="10"/>
        <v>172228.1</v>
      </c>
      <c r="J52" s="64">
        <f t="shared" si="10"/>
        <v>294569</v>
      </c>
      <c r="K52" s="64">
        <f t="shared" si="10"/>
        <v>222373.8</v>
      </c>
      <c r="L52" s="64">
        <f t="shared" si="10"/>
        <v>195581.6</v>
      </c>
      <c r="M52" s="64">
        <f t="shared" si="10"/>
        <v>298136</v>
      </c>
      <c r="N52" s="64">
        <f t="shared" si="10"/>
        <v>172888.9</v>
      </c>
      <c r="O52" s="64">
        <f t="shared" si="10"/>
        <v>298136</v>
      </c>
      <c r="P52" s="65">
        <f t="shared" si="10"/>
        <v>146630.20000000001</v>
      </c>
      <c r="Q52" s="64">
        <f t="shared" si="10"/>
        <v>298169</v>
      </c>
      <c r="R52" s="64">
        <f t="shared" si="10"/>
        <v>120427.5</v>
      </c>
      <c r="S52" s="64">
        <f t="shared" si="10"/>
        <v>303269</v>
      </c>
      <c r="T52" s="64">
        <f t="shared" si="10"/>
        <v>99200.999999999985</v>
      </c>
      <c r="U52" s="66">
        <f t="shared" si="10"/>
        <v>308612</v>
      </c>
      <c r="V52" s="67">
        <f t="shared" si="10"/>
        <v>77907.5</v>
      </c>
      <c r="W52" s="68">
        <f t="shared" si="10"/>
        <v>308612</v>
      </c>
      <c r="X52" s="68">
        <f t="shared" si="10"/>
        <v>60978.950000000004</v>
      </c>
      <c r="Y52" s="68">
        <f t="shared" si="10"/>
        <v>318103</v>
      </c>
      <c r="Z52" s="69">
        <f t="shared" si="10"/>
        <v>56886.05</v>
      </c>
      <c r="AA52" s="66">
        <f>SUM(AA4:AA51)</f>
        <v>420844</v>
      </c>
      <c r="AB52" s="77">
        <f>SUM(AB4:AB51)</f>
        <v>149985.84999999998</v>
      </c>
    </row>
    <row r="53" spans="1:28" x14ac:dyDescent="0.2">
      <c r="A53" s="40"/>
      <c r="B53" s="41"/>
      <c r="C53" s="42"/>
      <c r="D53" s="42"/>
      <c r="E53" s="42"/>
      <c r="F53" s="42"/>
      <c r="G53" s="42"/>
      <c r="H53" s="42"/>
      <c r="I53" s="42"/>
      <c r="J53" s="42"/>
      <c r="K53" s="42"/>
      <c r="L53" s="42"/>
      <c r="M53" s="42"/>
      <c r="N53" s="42"/>
      <c r="O53" s="42"/>
      <c r="P53" s="43"/>
      <c r="Q53" s="42"/>
      <c r="R53" s="42"/>
      <c r="S53" s="42"/>
      <c r="T53" s="42"/>
      <c r="Y53" s="61"/>
      <c r="Z53" s="61"/>
    </row>
    <row r="54" spans="1:28" x14ac:dyDescent="0.2">
      <c r="A54" s="45" t="s">
        <v>56</v>
      </c>
      <c r="B54" s="46"/>
      <c r="C54" s="45"/>
      <c r="D54" s="45"/>
      <c r="E54" s="45"/>
      <c r="F54" s="45"/>
      <c r="G54" s="45"/>
      <c r="H54" s="45"/>
      <c r="I54" s="45"/>
      <c r="J54" s="45"/>
      <c r="K54" s="45"/>
      <c r="L54" s="45"/>
      <c r="M54" s="45"/>
      <c r="N54" s="47"/>
      <c r="O54" s="47"/>
      <c r="P54" s="47"/>
    </row>
    <row r="55" spans="1:28" x14ac:dyDescent="0.2">
      <c r="A55" s="45"/>
      <c r="B55" s="46"/>
      <c r="C55" s="45"/>
      <c r="D55" s="45"/>
      <c r="E55" s="45"/>
      <c r="F55" s="45"/>
      <c r="G55" s="45"/>
      <c r="H55" s="45"/>
      <c r="I55" s="45"/>
      <c r="J55" s="45"/>
      <c r="K55" s="45"/>
      <c r="L55" s="45"/>
      <c r="M55" s="45"/>
      <c r="N55" s="48"/>
      <c r="O55" s="48"/>
      <c r="P55" s="47"/>
    </row>
    <row r="56" spans="1:28" x14ac:dyDescent="0.2">
      <c r="A56" s="45" t="s">
        <v>57</v>
      </c>
      <c r="B56" s="45" t="s">
        <v>58</v>
      </c>
      <c r="C56" s="45"/>
      <c r="D56" s="45"/>
      <c r="E56" s="45"/>
      <c r="F56" s="45"/>
      <c r="G56" s="45"/>
      <c r="H56" s="45"/>
      <c r="I56" s="45"/>
      <c r="J56" s="45"/>
      <c r="K56" s="45"/>
      <c r="L56" s="45"/>
      <c r="M56" s="45"/>
      <c r="N56" s="47"/>
      <c r="O56" s="47"/>
      <c r="P56" s="47"/>
    </row>
    <row r="57" spans="1:28" x14ac:dyDescent="0.2">
      <c r="A57" s="45" t="s">
        <v>59</v>
      </c>
      <c r="B57" s="49" t="s">
        <v>60</v>
      </c>
      <c r="C57" s="50"/>
      <c r="D57" s="50"/>
      <c r="E57" s="50"/>
      <c r="F57" s="50"/>
      <c r="G57" s="50"/>
      <c r="H57" s="50"/>
      <c r="I57" s="50"/>
      <c r="J57" s="50"/>
      <c r="K57" s="50"/>
      <c r="L57" s="50"/>
      <c r="M57" s="50"/>
      <c r="N57" s="49"/>
      <c r="O57" s="49"/>
      <c r="P57" s="49"/>
    </row>
    <row r="58" spans="1:28" x14ac:dyDescent="0.2">
      <c r="A58" s="45"/>
      <c r="B58" s="50" t="s">
        <v>61</v>
      </c>
      <c r="C58" s="50"/>
      <c r="D58" s="50"/>
      <c r="E58" s="50"/>
      <c r="F58" s="50"/>
      <c r="G58" s="50"/>
      <c r="H58" s="50"/>
      <c r="I58" s="50"/>
      <c r="J58" s="50"/>
      <c r="K58" s="50"/>
      <c r="L58" s="50"/>
      <c r="M58" s="50"/>
      <c r="N58" s="49"/>
      <c r="O58" s="49"/>
      <c r="P58" s="49"/>
    </row>
    <row r="59" spans="1:28" x14ac:dyDescent="0.2">
      <c r="A59" s="45"/>
      <c r="B59" s="50" t="s">
        <v>62</v>
      </c>
      <c r="C59" s="50"/>
      <c r="D59" s="50"/>
      <c r="E59" s="50"/>
      <c r="F59" s="50"/>
      <c r="G59" s="50"/>
      <c r="H59" s="50"/>
      <c r="I59" s="50"/>
      <c r="J59" s="50"/>
      <c r="K59" s="50"/>
      <c r="L59" s="50"/>
      <c r="M59" s="50"/>
      <c r="N59" s="49"/>
      <c r="O59" s="49"/>
      <c r="P59" s="49"/>
    </row>
    <row r="60" spans="1:28" x14ac:dyDescent="0.2">
      <c r="A60" s="47"/>
      <c r="B60" s="51" t="s">
        <v>63</v>
      </c>
      <c r="C60" s="49"/>
      <c r="D60" s="49"/>
      <c r="E60" s="49"/>
      <c r="F60" s="49"/>
      <c r="G60" s="49"/>
      <c r="H60" s="49"/>
      <c r="I60" s="49"/>
      <c r="J60" s="49"/>
      <c r="K60" s="49"/>
      <c r="L60" s="49"/>
      <c r="M60" s="49"/>
      <c r="N60" s="49"/>
      <c r="O60" s="49"/>
      <c r="P60" s="49"/>
    </row>
    <row r="61" spans="1:28" x14ac:dyDescent="0.2">
      <c r="A61" s="47"/>
      <c r="B61" s="49" t="s">
        <v>64</v>
      </c>
      <c r="C61" s="49"/>
      <c r="D61" s="49"/>
      <c r="E61" s="49"/>
      <c r="F61" s="49"/>
      <c r="G61" s="49"/>
      <c r="H61" s="49"/>
      <c r="I61" s="49"/>
      <c r="J61" s="49"/>
      <c r="K61" s="49"/>
      <c r="L61" s="49"/>
      <c r="M61" s="49"/>
      <c r="N61" s="49"/>
      <c r="O61" s="49"/>
      <c r="P61" s="49"/>
    </row>
    <row r="62" spans="1:28" x14ac:dyDescent="0.2">
      <c r="A62" t="s">
        <v>65</v>
      </c>
      <c r="B62" t="s">
        <v>66</v>
      </c>
    </row>
    <row r="63" spans="1:28" x14ac:dyDescent="0.2">
      <c r="A63" t="s">
        <v>67</v>
      </c>
      <c r="B63" t="s">
        <v>68</v>
      </c>
    </row>
    <row r="64" spans="1:28" x14ac:dyDescent="0.2">
      <c r="A64" t="s">
        <v>69</v>
      </c>
      <c r="B64" s="52" t="s">
        <v>70</v>
      </c>
    </row>
    <row r="65" spans="1:2" x14ac:dyDescent="0.2">
      <c r="A65" t="s">
        <v>88</v>
      </c>
      <c r="B65" s="52" t="s">
        <v>89</v>
      </c>
    </row>
    <row r="66" spans="1:2" x14ac:dyDescent="0.2">
      <c r="A66" t="s">
        <v>91</v>
      </c>
      <c r="B66" s="52" t="s">
        <v>99</v>
      </c>
    </row>
    <row r="67" spans="1:2" x14ac:dyDescent="0.2">
      <c r="B67" s="52" t="s">
        <v>96</v>
      </c>
    </row>
    <row r="68" spans="1:2" x14ac:dyDescent="0.2">
      <c r="B68" s="52" t="s">
        <v>97</v>
      </c>
    </row>
    <row r="69" spans="1:2" x14ac:dyDescent="0.2">
      <c r="B69" s="52" t="s">
        <v>90</v>
      </c>
    </row>
    <row r="70" spans="1:2" x14ac:dyDescent="0.2">
      <c r="B70" s="52" t="s">
        <v>98</v>
      </c>
    </row>
    <row r="71" spans="1:2" x14ac:dyDescent="0.2">
      <c r="A71" s="72"/>
      <c r="B71" s="52"/>
    </row>
    <row r="81" spans="3:10" x14ac:dyDescent="0.2">
      <c r="C81" s="78" t="s">
        <v>71</v>
      </c>
      <c r="D81" s="78"/>
      <c r="E81" s="78"/>
      <c r="F81" s="78"/>
      <c r="G81" s="78"/>
      <c r="H81" s="78"/>
      <c r="I81" s="78"/>
      <c r="J81" s="78"/>
    </row>
  </sheetData>
  <mergeCells count="7">
    <mergeCell ref="C81:J81"/>
    <mergeCell ref="AA1:AB1"/>
    <mergeCell ref="Y1:Z1"/>
    <mergeCell ref="W1:X1"/>
    <mergeCell ref="A1:K1"/>
    <mergeCell ref="R1:T1"/>
    <mergeCell ref="U1:V1"/>
  </mergeCells>
  <pageMargins left="0.70866141732283472" right="0.70866141732283472" top="0.74803149606299213" bottom="0.74803149606299213" header="0.31496062992125984" footer="0.31496062992125984"/>
  <pageSetup paperSize="9" scale="2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Schedule 31 Mar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Watton</dc:creator>
  <cp:lastModifiedBy>Tim Watton</cp:lastModifiedBy>
  <cp:lastPrinted>2021-04-07T16:56:47Z</cp:lastPrinted>
  <dcterms:created xsi:type="dcterms:W3CDTF">2019-04-02T07:55:59Z</dcterms:created>
  <dcterms:modified xsi:type="dcterms:W3CDTF">2021-04-24T19:48:33Z</dcterms:modified>
</cp:coreProperties>
</file>