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Lytchett PC\Finance &amp; General Purposes Committee\Minutes\"/>
    </mc:Choice>
  </mc:AlternateContent>
  <bookViews>
    <workbookView xWindow="0" yWindow="0" windowWidth="20490" windowHeight="7455"/>
  </bookViews>
  <sheets>
    <sheet name="Mar 31 202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7" i="3" l="1"/>
  <c r="V9" i="3"/>
  <c r="R9" i="3"/>
  <c r="W9" i="3" s="1"/>
  <c r="X11" i="3"/>
  <c r="X12" i="3"/>
  <c r="X13" i="3"/>
  <c r="X14" i="3"/>
  <c r="X10" i="3"/>
  <c r="M14" i="3"/>
  <c r="M12" i="3"/>
  <c r="M11" i="3"/>
  <c r="M10" i="3"/>
  <c r="P17" i="3"/>
  <c r="O17" i="3"/>
  <c r="V17" i="3"/>
  <c r="X9" i="3" l="1"/>
  <c r="T9" i="3"/>
  <c r="X15" i="3"/>
  <c r="M13" i="3"/>
  <c r="K17" i="3" l="1"/>
  <c r="G17" i="3"/>
  <c r="E17" i="3"/>
  <c r="D17" i="3"/>
  <c r="J15" i="3"/>
  <c r="F15" i="3"/>
  <c r="H15" i="3" s="1"/>
  <c r="L14" i="3"/>
  <c r="H14" i="3"/>
  <c r="L13" i="3"/>
  <c r="F13" i="3"/>
  <c r="H13" i="3" s="1"/>
  <c r="L12" i="3"/>
  <c r="F12" i="3"/>
  <c r="H12" i="3" s="1"/>
  <c r="L11" i="3"/>
  <c r="F11" i="3"/>
  <c r="H11" i="3" s="1"/>
  <c r="L10" i="3"/>
  <c r="N10" i="3" s="1"/>
  <c r="F10" i="3"/>
  <c r="H10" i="3" s="1"/>
  <c r="F9" i="3"/>
  <c r="H9" i="3" s="1"/>
  <c r="H8" i="3"/>
  <c r="N12" i="3" l="1"/>
  <c r="Q12" i="3" s="1"/>
  <c r="T12" i="3" s="1"/>
  <c r="V12" i="3" s="1"/>
  <c r="N13" i="3"/>
  <c r="Q13" i="3" s="1"/>
  <c r="T13" i="3" s="1"/>
  <c r="V13" i="3" s="1"/>
  <c r="N14" i="3"/>
  <c r="Q14" i="3" s="1"/>
  <c r="T14" i="3" s="1"/>
  <c r="V14" i="3" s="1"/>
  <c r="Q10" i="3"/>
  <c r="N11" i="3"/>
  <c r="Q11" i="3" s="1"/>
  <c r="T11" i="3" s="1"/>
  <c r="V11" i="3" s="1"/>
  <c r="T10" i="3"/>
  <c r="V10" i="3" s="1"/>
  <c r="F17" i="3"/>
  <c r="L15" i="3"/>
  <c r="H17" i="3"/>
  <c r="I15" i="3" s="1"/>
  <c r="I17" i="3" s="1"/>
  <c r="Q15" i="3" l="1"/>
  <c r="V15" i="3"/>
  <c r="N15" i="3"/>
  <c r="T15" i="3"/>
</calcChain>
</file>

<file path=xl/sharedStrings.xml><?xml version="1.0" encoding="utf-8"?>
<sst xmlns="http://schemas.openxmlformats.org/spreadsheetml/2006/main" count="44" uniqueCount="37">
  <si>
    <t>Earmarked Reserves</t>
  </si>
  <si>
    <t>Transfers</t>
  </si>
  <si>
    <t>Election Fund</t>
  </si>
  <si>
    <t>Foxhills Fund</t>
  </si>
  <si>
    <t>Total Reserves</t>
  </si>
  <si>
    <t>Notes</t>
  </si>
  <si>
    <t>Skate Park Sinking Fund</t>
  </si>
  <si>
    <t>Rocket Park Play Area Sinking Fund</t>
  </si>
  <si>
    <t>Foxhills Play Area Sinking Fund</t>
  </si>
  <si>
    <t>Village Centre Project</t>
  </si>
  <si>
    <t>Lytchett Astro Sinking Fund</t>
  </si>
  <si>
    <t>Mar. 31, 2016</t>
  </si>
  <si>
    <t>Mar. 31, 2017</t>
  </si>
  <si>
    <t>Mar. 31, 2018</t>
  </si>
  <si>
    <t>Mar. 31, 2019</t>
  </si>
  <si>
    <t>Projected Transfers</t>
  </si>
  <si>
    <t>Scheduled Transfers</t>
  </si>
  <si>
    <t>For public elections, incl. DC recharge in May 2019.</t>
  </si>
  <si>
    <t>Mar. 31, 2021</t>
  </si>
  <si>
    <t>Mar. 31, 2022</t>
  </si>
  <si>
    <t>Mar. 31, 2023</t>
  </si>
  <si>
    <t>Sinking Fund Requirement</t>
  </si>
  <si>
    <t>Assumption is that the Prudential Fund will return to a long term growth rate of 2% (historic rate is 6%).</t>
  </si>
  <si>
    <t>Reduced
Transfers</t>
  </si>
  <si>
    <t>Withdrawal</t>
  </si>
  <si>
    <t>Unallocated Funds</t>
  </si>
  <si>
    <t>Lytchett Matravers Parish Council - Earmarked Reserves as of December 31, 2021</t>
  </si>
  <si>
    <t>Lytchett Matravers Parish Council - Budget for 2022/23/24</t>
  </si>
  <si>
    <t>Dec. 31, 2021</t>
  </si>
  <si>
    <t>Mar. 2020 - Reallocation due to drop in value of Prudential holdings</t>
  </si>
  <si>
    <t>Feb. 2021 - Withdrawal of £40k (VC projects - car park, Pond Walk, School Walk)</t>
  </si>
  <si>
    <t>Mar. 2022 - Additional transfers to restore SFs to long term target.</t>
  </si>
  <si>
    <t>Assume, rebuild SF over 5 years</t>
  </si>
  <si>
    <t>Assumed increase of 2% p.a.</t>
  </si>
  <si>
    <t>Q4 2020 - Withdrawal from Foxhills fund for path refurbishment (£23,427) and tree clearance (£3,400)</t>
  </si>
  <si>
    <t>Mar. 31, 2020
Projection</t>
  </si>
  <si>
    <t>Mar 31, 2020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</si>
</sst>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 applyBorder="1" applyAlignment="1">
      <alignment horizontal="right" vertical="top" wrapText="1"/>
    </xf>
    <xf numFmtId="0" fontId="1" fillId="2" borderId="6" xfId="0" applyFont="1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1" fillId="2" borderId="7" xfId="0" applyFont="1" applyFill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 wrapText="1" indent="1"/>
    </xf>
    <xf numFmtId="14" fontId="0" fillId="0" borderId="2" xfId="0" applyNumberFormat="1" applyBorder="1" applyAlignment="1">
      <alignment horizontal="right" vertical="top" wrapText="1" indent="1"/>
    </xf>
    <xf numFmtId="14" fontId="0" fillId="0" borderId="0" xfId="0" applyNumberFormat="1" applyBorder="1" applyAlignment="1">
      <alignment horizontal="right" vertical="top" wrapText="1" indent="1"/>
    </xf>
    <xf numFmtId="14" fontId="0" fillId="0" borderId="0" xfId="0" applyNumberFormat="1" applyFill="1" applyBorder="1" applyAlignment="1">
      <alignment horizontal="right" vertical="top" wrapText="1" indent="1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14" fontId="4" fillId="0" borderId="1" xfId="0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 indent="1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 wrapText="1" indent="1"/>
    </xf>
    <xf numFmtId="14" fontId="0" fillId="3" borderId="2" xfId="0" applyNumberFormat="1" applyFill="1" applyBorder="1" applyAlignment="1">
      <alignment horizontal="right" vertical="top" wrapText="1" indent="1"/>
    </xf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3" fontId="0" fillId="3" borderId="2" xfId="0" applyNumberForma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 wrapText="1" indent="1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7"/>
  <sheetViews>
    <sheetView tabSelected="1" workbookViewId="0">
      <selection activeCell="T25" sqref="T25"/>
    </sheetView>
  </sheetViews>
  <sheetFormatPr defaultColWidth="9.140625" defaultRowHeight="15" x14ac:dyDescent="0.25"/>
  <cols>
    <col min="1" max="1" width="1.85546875" style="17" customWidth="1"/>
    <col min="2" max="2" width="31.42578125" style="17" customWidth="1"/>
    <col min="3" max="3" width="11.85546875" style="17" hidden="1" customWidth="1"/>
    <col min="4" max="8" width="12.5703125" style="17" hidden="1" customWidth="1"/>
    <col min="9" max="9" width="11.5703125" style="17" hidden="1" customWidth="1"/>
    <col min="10" max="10" width="9.5703125" style="17" hidden="1" customWidth="1"/>
    <col min="11" max="11" width="10.5703125" style="17" hidden="1" customWidth="1"/>
    <col min="12" max="12" width="10.5703125" style="17" customWidth="1"/>
    <col min="13" max="14" width="10.5703125" style="20" customWidth="1"/>
    <col min="15" max="15" width="10.5703125" style="23" customWidth="1"/>
    <col min="16" max="17" width="10.5703125" style="17" customWidth="1"/>
    <col min="18" max="18" width="10.5703125" style="23" customWidth="1"/>
    <col min="19" max="19" width="10.5703125" style="17" hidden="1" customWidth="1"/>
    <col min="20" max="22" width="10.5703125" style="17" customWidth="1"/>
    <col min="23" max="24" width="10.5703125" style="23" customWidth="1"/>
    <col min="25" max="25" width="2" style="17" customWidth="1"/>
    <col min="26" max="26" width="42.42578125" style="17" customWidth="1"/>
    <col min="27" max="16384" width="9.140625" style="17"/>
  </cols>
  <sheetData>
    <row r="1" spans="2:26" s="20" customFormat="1" x14ac:dyDescent="0.25">
      <c r="B1" s="22" t="s">
        <v>26</v>
      </c>
      <c r="O1" s="23"/>
      <c r="R1" s="23"/>
      <c r="W1" s="23"/>
      <c r="X1" s="23"/>
    </row>
    <row r="2" spans="2:26" s="20" customFormat="1" x14ac:dyDescent="0.25">
      <c r="O2" s="23"/>
      <c r="R2" s="23"/>
      <c r="W2" s="23"/>
      <c r="X2" s="23"/>
    </row>
    <row r="3" spans="2:26" ht="15.75" thickBot="1" x14ac:dyDescent="0.3"/>
    <row r="4" spans="2:26" ht="24.75" customHeight="1" thickBot="1" x14ac:dyDescent="0.3">
      <c r="B4" s="2" t="s">
        <v>27</v>
      </c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</row>
    <row r="5" spans="2:26" x14ac:dyDescent="0.25">
      <c r="B5" s="5"/>
      <c r="C5" s="6"/>
      <c r="D5" s="6"/>
      <c r="E5" s="6"/>
      <c r="F5" s="6"/>
      <c r="G5" s="6"/>
      <c r="H5" s="6"/>
      <c r="I5" s="6"/>
      <c r="J5" s="26"/>
      <c r="K5" s="27"/>
      <c r="L5" s="6"/>
      <c r="M5" s="6"/>
      <c r="N5" s="6"/>
      <c r="O5" s="34"/>
      <c r="P5" s="35"/>
      <c r="Q5" s="36"/>
      <c r="R5" s="24"/>
      <c r="S5" s="6"/>
      <c r="T5" s="6"/>
      <c r="U5" s="48"/>
      <c r="V5" s="49"/>
      <c r="W5" s="34"/>
      <c r="X5" s="36"/>
      <c r="Y5" s="6"/>
      <c r="Z5" s="7"/>
    </row>
    <row r="6" spans="2:26" ht="60" x14ac:dyDescent="0.25">
      <c r="B6" s="5" t="s">
        <v>0</v>
      </c>
      <c r="C6" s="19" t="s">
        <v>21</v>
      </c>
      <c r="D6" s="8" t="s">
        <v>11</v>
      </c>
      <c r="E6" s="9" t="s">
        <v>1</v>
      </c>
      <c r="F6" s="10" t="s">
        <v>12</v>
      </c>
      <c r="G6" s="9" t="s">
        <v>1</v>
      </c>
      <c r="H6" s="10" t="s">
        <v>13</v>
      </c>
      <c r="I6" s="1" t="s">
        <v>16</v>
      </c>
      <c r="J6" s="30" t="s">
        <v>14</v>
      </c>
      <c r="K6" s="31" t="s">
        <v>16</v>
      </c>
      <c r="L6" s="32" t="s">
        <v>35</v>
      </c>
      <c r="M6" s="33" t="s">
        <v>23</v>
      </c>
      <c r="N6" s="33" t="s">
        <v>36</v>
      </c>
      <c r="O6" s="37" t="s">
        <v>24</v>
      </c>
      <c r="P6" s="33" t="s">
        <v>1</v>
      </c>
      <c r="Q6" s="38" t="s">
        <v>18</v>
      </c>
      <c r="R6" s="33" t="s">
        <v>1</v>
      </c>
      <c r="S6" s="32" t="s">
        <v>15</v>
      </c>
      <c r="T6" s="32" t="s">
        <v>28</v>
      </c>
      <c r="U6" s="50" t="s">
        <v>15</v>
      </c>
      <c r="V6" s="51" t="s">
        <v>19</v>
      </c>
      <c r="W6" s="58" t="s">
        <v>15</v>
      </c>
      <c r="X6" s="38" t="s">
        <v>20</v>
      </c>
      <c r="Y6" s="9"/>
      <c r="Z6" s="11" t="s">
        <v>5</v>
      </c>
    </row>
    <row r="7" spans="2:26" x14ac:dyDescent="0.25">
      <c r="B7" s="5"/>
      <c r="C7" s="6"/>
      <c r="D7" s="6"/>
      <c r="E7" s="6"/>
      <c r="F7" s="6"/>
      <c r="G7" s="6"/>
      <c r="H7" s="6"/>
      <c r="I7" s="6"/>
      <c r="J7" s="5"/>
      <c r="K7" s="7"/>
      <c r="L7" s="6"/>
      <c r="M7" s="24"/>
      <c r="N7" s="24"/>
      <c r="O7" s="39"/>
      <c r="P7" s="24"/>
      <c r="Q7" s="40"/>
      <c r="R7" s="24"/>
      <c r="S7" s="6"/>
      <c r="T7" s="6"/>
      <c r="U7" s="52"/>
      <c r="V7" s="53"/>
      <c r="W7" s="39"/>
      <c r="X7" s="40"/>
      <c r="Y7" s="6"/>
      <c r="Z7" s="7"/>
    </row>
    <row r="8" spans="2:26" x14ac:dyDescent="0.25">
      <c r="B8" s="5" t="s">
        <v>2</v>
      </c>
      <c r="C8" s="6"/>
      <c r="D8" s="12">
        <v>1500</v>
      </c>
      <c r="E8" s="12"/>
      <c r="F8" s="12">
        <v>1500</v>
      </c>
      <c r="G8" s="12"/>
      <c r="H8" s="12">
        <f>F8+G8</f>
        <v>1500</v>
      </c>
      <c r="I8" s="12">
        <v>1624</v>
      </c>
      <c r="J8" s="28">
        <v>3124</v>
      </c>
      <c r="K8" s="29"/>
      <c r="L8" s="12">
        <v>3124</v>
      </c>
      <c r="M8" s="25"/>
      <c r="N8" s="25">
        <v>3124</v>
      </c>
      <c r="O8" s="41"/>
      <c r="P8" s="25"/>
      <c r="Q8" s="42">
        <v>3124</v>
      </c>
      <c r="R8" s="25"/>
      <c r="S8" s="12"/>
      <c r="T8" s="12">
        <v>3124</v>
      </c>
      <c r="U8" s="54"/>
      <c r="V8" s="55">
        <v>3124</v>
      </c>
      <c r="W8" s="41"/>
      <c r="X8" s="42">
        <v>3124</v>
      </c>
      <c r="Y8" s="12"/>
      <c r="Z8" s="7" t="s">
        <v>17</v>
      </c>
    </row>
    <row r="9" spans="2:26" x14ac:dyDescent="0.25">
      <c r="B9" s="5" t="s">
        <v>3</v>
      </c>
      <c r="C9" s="6"/>
      <c r="D9" s="12">
        <v>162926</v>
      </c>
      <c r="E9" s="12"/>
      <c r="F9" s="12">
        <f t="shared" ref="F9:F15" si="0">SUM(D9:E9)</f>
        <v>162926</v>
      </c>
      <c r="G9" s="12"/>
      <c r="H9" s="12">
        <f t="shared" ref="H9:H15" si="1">F9+G9</f>
        <v>162926</v>
      </c>
      <c r="I9" s="12"/>
      <c r="J9" s="28">
        <v>162926</v>
      </c>
      <c r="K9" s="29"/>
      <c r="L9" s="12">
        <v>162926</v>
      </c>
      <c r="M9" s="25"/>
      <c r="N9" s="25">
        <v>162926</v>
      </c>
      <c r="O9" s="41"/>
      <c r="P9" s="25"/>
      <c r="Q9" s="42">
        <v>162926</v>
      </c>
      <c r="R9" s="47">
        <f>-23427-2800-600</f>
        <v>-26827</v>
      </c>
      <c r="S9" s="12"/>
      <c r="T9" s="12">
        <f>162926+R9</f>
        <v>136099</v>
      </c>
      <c r="U9" s="54"/>
      <c r="V9" s="55">
        <f>T9</f>
        <v>136099</v>
      </c>
      <c r="W9" s="41">
        <f>-R9/5</f>
        <v>5365.4</v>
      </c>
      <c r="X9" s="42">
        <f>V9+W9</f>
        <v>141464.4</v>
      </c>
      <c r="Y9" s="12"/>
      <c r="Z9" s="7" t="s">
        <v>32</v>
      </c>
    </row>
    <row r="10" spans="2:26" x14ac:dyDescent="0.25">
      <c r="B10" s="5" t="s">
        <v>6</v>
      </c>
      <c r="C10" s="6"/>
      <c r="D10" s="12">
        <v>5600</v>
      </c>
      <c r="E10" s="12">
        <v>1400</v>
      </c>
      <c r="F10" s="12">
        <f t="shared" si="0"/>
        <v>7000</v>
      </c>
      <c r="G10" s="12">
        <v>1400</v>
      </c>
      <c r="H10" s="12">
        <f t="shared" si="1"/>
        <v>8400</v>
      </c>
      <c r="I10" s="12">
        <v>1400</v>
      </c>
      <c r="J10" s="28">
        <v>9800</v>
      </c>
      <c r="K10" s="29">
        <v>1400</v>
      </c>
      <c r="L10" s="12">
        <f>J10+K10</f>
        <v>11200</v>
      </c>
      <c r="M10" s="47">
        <f>-K10*0.5</f>
        <v>-700</v>
      </c>
      <c r="N10" s="25">
        <f>L10+M10</f>
        <v>10500</v>
      </c>
      <c r="O10" s="43">
        <v>-2000</v>
      </c>
      <c r="P10" s="25">
        <v>2000</v>
      </c>
      <c r="Q10" s="42">
        <f>N10+O10+P10</f>
        <v>10500</v>
      </c>
      <c r="R10" s="25"/>
      <c r="S10" s="12"/>
      <c r="T10" s="12">
        <f>Q10+S10</f>
        <v>10500</v>
      </c>
      <c r="U10" s="54">
        <v>3500</v>
      </c>
      <c r="V10" s="55">
        <f>T10+U10</f>
        <v>14000</v>
      </c>
      <c r="W10" s="41">
        <v>1400</v>
      </c>
      <c r="X10" s="42">
        <f>V10+W10</f>
        <v>15400</v>
      </c>
      <c r="Y10" s="12"/>
      <c r="Z10" s="7"/>
    </row>
    <row r="11" spans="2:26" x14ac:dyDescent="0.25">
      <c r="B11" s="5" t="s">
        <v>8</v>
      </c>
      <c r="C11" s="6"/>
      <c r="D11" s="12">
        <v>5400</v>
      </c>
      <c r="E11" s="12">
        <v>5400</v>
      </c>
      <c r="F11" s="12">
        <f t="shared" si="0"/>
        <v>10800</v>
      </c>
      <c r="G11" s="12">
        <v>5400</v>
      </c>
      <c r="H11" s="12">
        <f t="shared" si="1"/>
        <v>16200</v>
      </c>
      <c r="I11" s="12">
        <v>5400</v>
      </c>
      <c r="J11" s="28">
        <v>21600</v>
      </c>
      <c r="K11" s="29">
        <v>5400</v>
      </c>
      <c r="L11" s="12">
        <f>J11+K11</f>
        <v>27000</v>
      </c>
      <c r="M11" s="47">
        <f>-K11*0.5</f>
        <v>-2700</v>
      </c>
      <c r="N11" s="25">
        <f t="shared" ref="N11:N14" si="2">L11+M11</f>
        <v>24300</v>
      </c>
      <c r="O11" s="43">
        <v>-5000</v>
      </c>
      <c r="P11" s="25">
        <v>5000</v>
      </c>
      <c r="Q11" s="42">
        <f t="shared" ref="Q11:Q14" si="3">N11+O11+P11</f>
        <v>24300</v>
      </c>
      <c r="R11" s="25"/>
      <c r="S11" s="12"/>
      <c r="T11" s="12">
        <f>Q11+S11</f>
        <v>24300</v>
      </c>
      <c r="U11" s="54">
        <v>13500</v>
      </c>
      <c r="V11" s="55">
        <f>T11+U11</f>
        <v>37800</v>
      </c>
      <c r="W11" s="41">
        <v>5400</v>
      </c>
      <c r="X11" s="42">
        <f t="shared" ref="X11:X14" si="4">V11+W11</f>
        <v>43200</v>
      </c>
      <c r="Y11" s="12"/>
      <c r="Z11" s="7"/>
    </row>
    <row r="12" spans="2:26" x14ac:dyDescent="0.25">
      <c r="B12" s="5" t="s">
        <v>7</v>
      </c>
      <c r="C12" s="6"/>
      <c r="D12" s="12">
        <v>7000</v>
      </c>
      <c r="E12" s="12">
        <v>7000</v>
      </c>
      <c r="F12" s="12">
        <f t="shared" si="0"/>
        <v>14000</v>
      </c>
      <c r="G12" s="12">
        <v>7000</v>
      </c>
      <c r="H12" s="12">
        <f t="shared" si="1"/>
        <v>21000</v>
      </c>
      <c r="I12" s="12">
        <v>7000</v>
      </c>
      <c r="J12" s="28">
        <v>28000</v>
      </c>
      <c r="K12" s="29">
        <v>7000</v>
      </c>
      <c r="L12" s="12">
        <f>J12+K12</f>
        <v>35000</v>
      </c>
      <c r="M12" s="47">
        <f>-K12*0.5</f>
        <v>-3500</v>
      </c>
      <c r="N12" s="25">
        <f t="shared" si="2"/>
        <v>31500</v>
      </c>
      <c r="O12" s="43">
        <v>-5000</v>
      </c>
      <c r="P12" s="25">
        <v>5000</v>
      </c>
      <c r="Q12" s="42">
        <f t="shared" si="3"/>
        <v>31500</v>
      </c>
      <c r="R12" s="25"/>
      <c r="S12" s="12"/>
      <c r="T12" s="12">
        <f>Q12+S12</f>
        <v>31500</v>
      </c>
      <c r="U12" s="54">
        <v>17500</v>
      </c>
      <c r="V12" s="55">
        <f>T12+U12</f>
        <v>49000</v>
      </c>
      <c r="W12" s="41">
        <v>7000</v>
      </c>
      <c r="X12" s="42">
        <f t="shared" si="4"/>
        <v>56000</v>
      </c>
      <c r="Y12" s="12"/>
      <c r="Z12" s="7"/>
    </row>
    <row r="13" spans="2:26" x14ac:dyDescent="0.25">
      <c r="B13" s="5" t="s">
        <v>9</v>
      </c>
      <c r="C13" s="6"/>
      <c r="D13" s="12">
        <v>25000</v>
      </c>
      <c r="E13" s="12">
        <v>0</v>
      </c>
      <c r="F13" s="12">
        <f t="shared" si="0"/>
        <v>25000</v>
      </c>
      <c r="G13" s="12"/>
      <c r="H13" s="12">
        <f t="shared" si="1"/>
        <v>25000</v>
      </c>
      <c r="I13" s="12"/>
      <c r="J13" s="28">
        <v>25000</v>
      </c>
      <c r="K13" s="29"/>
      <c r="L13" s="12">
        <f>J13+K13</f>
        <v>25000</v>
      </c>
      <c r="M13" s="47">
        <f t="shared" ref="M13" si="5">K13*0.5</f>
        <v>0</v>
      </c>
      <c r="N13" s="25">
        <f t="shared" si="2"/>
        <v>25000</v>
      </c>
      <c r="O13" s="43">
        <v>-25000</v>
      </c>
      <c r="P13" s="25"/>
      <c r="Q13" s="42">
        <f t="shared" si="3"/>
        <v>0</v>
      </c>
      <c r="R13" s="25"/>
      <c r="S13" s="12"/>
      <c r="T13" s="12">
        <f>Q13+S13</f>
        <v>0</v>
      </c>
      <c r="U13" s="54"/>
      <c r="V13" s="55">
        <f>T13+U13</f>
        <v>0</v>
      </c>
      <c r="W13" s="41"/>
      <c r="X13" s="42">
        <f t="shared" si="4"/>
        <v>0</v>
      </c>
      <c r="Y13" s="12"/>
      <c r="Z13" s="7"/>
    </row>
    <row r="14" spans="2:26" x14ac:dyDescent="0.25">
      <c r="B14" s="5" t="s">
        <v>10</v>
      </c>
      <c r="C14" s="6"/>
      <c r="D14" s="12"/>
      <c r="E14" s="12"/>
      <c r="F14" s="12">
        <v>0</v>
      </c>
      <c r="G14" s="12">
        <v>5000</v>
      </c>
      <c r="H14" s="12">
        <f t="shared" si="1"/>
        <v>5000</v>
      </c>
      <c r="I14" s="12">
        <v>5000</v>
      </c>
      <c r="J14" s="28">
        <v>10000</v>
      </c>
      <c r="K14" s="29">
        <v>5000</v>
      </c>
      <c r="L14" s="12">
        <f>J14+K14</f>
        <v>15000</v>
      </c>
      <c r="M14" s="47">
        <f>-K14*0.5</f>
        <v>-2500</v>
      </c>
      <c r="N14" s="25">
        <f t="shared" si="2"/>
        <v>12500</v>
      </c>
      <c r="O14" s="43">
        <v>-3000</v>
      </c>
      <c r="P14" s="25">
        <v>3000</v>
      </c>
      <c r="Q14" s="42">
        <f t="shared" si="3"/>
        <v>12500</v>
      </c>
      <c r="R14" s="25"/>
      <c r="S14" s="12"/>
      <c r="T14" s="12">
        <f>Q14+S14</f>
        <v>12500</v>
      </c>
      <c r="U14" s="54">
        <v>12500</v>
      </c>
      <c r="V14" s="55">
        <f>T14+U14</f>
        <v>25000</v>
      </c>
      <c r="W14" s="41">
        <v>5000</v>
      </c>
      <c r="X14" s="42">
        <f t="shared" si="4"/>
        <v>30000</v>
      </c>
      <c r="Y14" s="12"/>
      <c r="Z14" s="7"/>
    </row>
    <row r="15" spans="2:26" x14ac:dyDescent="0.25">
      <c r="B15" s="5" t="s">
        <v>25</v>
      </c>
      <c r="C15" s="6"/>
      <c r="D15" s="12">
        <v>18685</v>
      </c>
      <c r="E15" s="12">
        <v>24869</v>
      </c>
      <c r="F15" s="12">
        <f t="shared" si="0"/>
        <v>43554</v>
      </c>
      <c r="G15" s="13">
        <v>-7726</v>
      </c>
      <c r="H15" s="12">
        <f t="shared" si="1"/>
        <v>35828</v>
      </c>
      <c r="I15" s="12">
        <f>J17-H17</f>
        <v>7413</v>
      </c>
      <c r="J15" s="28">
        <f>J17-SUM(J8:J14)</f>
        <v>22817</v>
      </c>
      <c r="K15" s="29"/>
      <c r="L15" s="12">
        <f>L17-SUM(L8:L14)</f>
        <v>18747</v>
      </c>
      <c r="M15" s="25"/>
      <c r="N15" s="25">
        <f>N17-SUM(N8:N14)</f>
        <v>406</v>
      </c>
      <c r="O15" s="43"/>
      <c r="P15" s="25"/>
      <c r="Q15" s="42">
        <f>Q17-SUM(Q8:Q14)</f>
        <v>16874</v>
      </c>
      <c r="R15" s="25"/>
      <c r="S15" s="12"/>
      <c r="T15" s="12">
        <f>T17-SUM(T8:T14)</f>
        <v>73929</v>
      </c>
      <c r="U15" s="54"/>
      <c r="V15" s="55">
        <f>V17-SUM(V8:V14)</f>
        <v>32768.039999999979</v>
      </c>
      <c r="W15" s="41"/>
      <c r="X15" s="42">
        <f>X17-SUM(X8:X14)</f>
        <v>14558.460799999943</v>
      </c>
      <c r="Y15" s="12"/>
      <c r="Z15" s="7"/>
    </row>
    <row r="16" spans="2:26" x14ac:dyDescent="0.25">
      <c r="B16" s="5"/>
      <c r="C16" s="6"/>
      <c r="D16" s="12"/>
      <c r="E16" s="12"/>
      <c r="F16" s="12"/>
      <c r="G16" s="12"/>
      <c r="H16" s="12"/>
      <c r="I16" s="12"/>
      <c r="J16" s="28"/>
      <c r="K16" s="29"/>
      <c r="L16" s="12"/>
      <c r="M16" s="25"/>
      <c r="N16" s="25"/>
      <c r="O16" s="43"/>
      <c r="P16" s="25"/>
      <c r="Q16" s="42"/>
      <c r="R16" s="25"/>
      <c r="S16" s="12"/>
      <c r="T16" s="12"/>
      <c r="U16" s="54"/>
      <c r="V16" s="55"/>
      <c r="W16" s="41"/>
      <c r="X16" s="42"/>
      <c r="Y16" s="12"/>
      <c r="Z16" s="7"/>
    </row>
    <row r="17" spans="2:26" x14ac:dyDescent="0.25">
      <c r="B17" s="5" t="s">
        <v>4</v>
      </c>
      <c r="C17" s="6"/>
      <c r="D17" s="12">
        <f>SUM(D8:D16)</f>
        <v>226111</v>
      </c>
      <c r="E17" s="12">
        <f>SUM(E8:E16)</f>
        <v>38669</v>
      </c>
      <c r="F17" s="12">
        <f>SUM(F8:F16)</f>
        <v>264780</v>
      </c>
      <c r="G17" s="12">
        <f>SUM(G8:G16)</f>
        <v>11074</v>
      </c>
      <c r="H17" s="12">
        <f>SUM(H8:H16)</f>
        <v>275854</v>
      </c>
      <c r="I17" s="12">
        <f>SUM(I8:I15)</f>
        <v>27837</v>
      </c>
      <c r="J17" s="28">
        <v>283267</v>
      </c>
      <c r="K17" s="29">
        <f>SUM(K10:K15)</f>
        <v>18800</v>
      </c>
      <c r="L17" s="12">
        <v>297997</v>
      </c>
      <c r="M17" s="25"/>
      <c r="N17" s="25">
        <v>270256</v>
      </c>
      <c r="O17" s="43">
        <f>SUM(O10:O15)</f>
        <v>-40000</v>
      </c>
      <c r="P17" s="25">
        <f>SUM(P10:P14)</f>
        <v>15000</v>
      </c>
      <c r="Q17" s="42">
        <v>261724</v>
      </c>
      <c r="R17" s="25"/>
      <c r="S17" s="12"/>
      <c r="T17" s="12">
        <v>291952</v>
      </c>
      <c r="U17" s="54"/>
      <c r="V17" s="55">
        <f>T17*1.02</f>
        <v>297791.03999999998</v>
      </c>
      <c r="W17" s="41"/>
      <c r="X17" s="42">
        <f>V17*1.02</f>
        <v>303746.86079999997</v>
      </c>
      <c r="Y17" s="12"/>
      <c r="Z17" s="40" t="s">
        <v>33</v>
      </c>
    </row>
    <row r="18" spans="2:26" ht="15.75" thickBot="1" x14ac:dyDescent="0.3">
      <c r="B18" s="14"/>
      <c r="C18" s="15"/>
      <c r="D18" s="15"/>
      <c r="E18" s="15"/>
      <c r="F18" s="15"/>
      <c r="G18" s="15"/>
      <c r="H18" s="15"/>
      <c r="I18" s="15"/>
      <c r="J18" s="14"/>
      <c r="K18" s="16"/>
      <c r="L18" s="15"/>
      <c r="M18" s="15"/>
      <c r="N18" s="15"/>
      <c r="O18" s="44"/>
      <c r="P18" s="45"/>
      <c r="Q18" s="46"/>
      <c r="R18" s="45"/>
      <c r="S18" s="15"/>
      <c r="T18" s="15"/>
      <c r="U18" s="56"/>
      <c r="V18" s="57"/>
      <c r="W18" s="44"/>
      <c r="X18" s="46"/>
      <c r="Y18" s="15"/>
      <c r="Z18" s="16"/>
    </row>
    <row r="20" spans="2:26" x14ac:dyDescent="0.25">
      <c r="B20" s="17" t="s">
        <v>5</v>
      </c>
    </row>
    <row r="21" spans="2:26" s="23" customFormat="1" x14ac:dyDescent="0.25">
      <c r="B21" s="23" t="s">
        <v>29</v>
      </c>
    </row>
    <row r="22" spans="2:26" s="20" customFormat="1" x14ac:dyDescent="0.25">
      <c r="B22" s="20" t="s">
        <v>30</v>
      </c>
      <c r="N22" s="21"/>
      <c r="O22" s="21"/>
      <c r="R22" s="23"/>
      <c r="W22" s="23"/>
      <c r="X22" s="23"/>
    </row>
    <row r="23" spans="2:26" s="23" customFormat="1" x14ac:dyDescent="0.25">
      <c r="B23" s="23" t="s">
        <v>34</v>
      </c>
      <c r="N23" s="21"/>
      <c r="O23" s="21"/>
      <c r="Z23" s="59"/>
    </row>
    <row r="24" spans="2:26" s="23" customFormat="1" x14ac:dyDescent="0.25">
      <c r="B24" s="23" t="s">
        <v>31</v>
      </c>
      <c r="N24" s="21"/>
      <c r="O24" s="21"/>
    </row>
    <row r="25" spans="2:26" s="23" customFormat="1" x14ac:dyDescent="0.25">
      <c r="N25" s="21"/>
      <c r="O25" s="21"/>
    </row>
    <row r="26" spans="2:26" s="20" customFormat="1" x14ac:dyDescent="0.25">
      <c r="B26" s="20" t="s">
        <v>22</v>
      </c>
      <c r="O26" s="23"/>
      <c r="R26" s="23"/>
      <c r="W26" s="23"/>
      <c r="X26" s="23"/>
    </row>
    <row r="27" spans="2:26" s="20" customFormat="1" x14ac:dyDescent="0.25">
      <c r="O27" s="23"/>
      <c r="R27" s="23"/>
      <c r="W27" s="23"/>
      <c r="X27" s="23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31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Tim Watton</cp:lastModifiedBy>
  <cp:lastPrinted>2021-04-11T11:09:19Z</cp:lastPrinted>
  <dcterms:created xsi:type="dcterms:W3CDTF">2012-04-15T11:10:51Z</dcterms:created>
  <dcterms:modified xsi:type="dcterms:W3CDTF">2022-01-20T09:45:18Z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PAuthor">
    <vt:lpwstr>Alf BUSH</vt:lpwstr>
  </property>
  <property fmtid="{D5CDD505-2E9C-101B-9397-08002B2CF9AE}" pid="3" name="AXPDataClassification">
    <vt:lpwstr>AXP Public</vt:lpwstr>
  </property>
  <property fmtid="{D5CDD505-2E9C-101B-9397-08002B2CF9AE}" pid="4" name="AXPDataClassificationForSearch">
    <vt:lpwstr>AXPPublic_UniqueSearchString</vt:lpwstr>
  </property>
</Properties>
</file>